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xl/comments3.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95" windowWidth="20115" windowHeight="7575" firstSheet="1" activeTab="9"/>
  </bookViews>
  <sheets>
    <sheet name="Indtægter fodbold" sheetId="3" state="hidden" r:id="rId1"/>
    <sheet name="Forside" sheetId="15" r:id="rId2"/>
    <sheet name=" Anlægsbudget fodbold" sheetId="5" r:id="rId3"/>
    <sheet name="Driftbudget fodbold" sheetId="7" r:id="rId4"/>
    <sheet name="Indtægter golf" sheetId="4" r:id="rId5"/>
    <sheet name="Indtægter fodbold A" sheetId="10" r:id="rId6"/>
    <sheet name="Indtægt koncepter" sheetId="9" r:id="rId7"/>
    <sheet name="Investering Golfcenter" sheetId="12" state="hidden" r:id="rId8"/>
    <sheet name="Fodboldstævner arr." sheetId="13" r:id="rId9"/>
    <sheet name="Budget naturhytter" sheetId="19" r:id="rId10"/>
  </sheets>
  <calcPr calcId="145621"/>
</workbook>
</file>

<file path=xl/calcChain.xml><?xml version="1.0" encoding="utf-8"?>
<calcChain xmlns="http://schemas.openxmlformats.org/spreadsheetml/2006/main">
  <c r="F82" i="19" l="1"/>
  <c r="F73" i="19"/>
  <c r="F7" i="19" s="1"/>
  <c r="F62" i="19"/>
  <c r="D60" i="19"/>
  <c r="F60" i="19" s="1"/>
  <c r="D59" i="19"/>
  <c r="F59" i="19" s="1"/>
  <c r="D58" i="19"/>
  <c r="F58" i="19" s="1"/>
  <c r="B57" i="19"/>
  <c r="D57" i="19" s="1"/>
  <c r="F31" i="19"/>
  <c r="F10" i="19"/>
  <c r="F57" i="19" l="1"/>
  <c r="D61" i="19"/>
  <c r="F61" i="19" s="1"/>
  <c r="F63" i="19" l="1"/>
  <c r="F29" i="19" l="1"/>
  <c r="F32" i="19" s="1"/>
  <c r="F35" i="19" s="1"/>
  <c r="F38" i="19" s="1"/>
  <c r="F41" i="19" s="1"/>
  <c r="F6" i="19"/>
  <c r="F8" i="19" s="1"/>
  <c r="F11" i="19" s="1"/>
  <c r="F14" i="19" s="1"/>
  <c r="F17" i="19" s="1"/>
  <c r="F21" i="19" l="1"/>
  <c r="F19" i="19"/>
  <c r="S8" i="4" l="1"/>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7" i="4"/>
  <c r="E37" i="5" l="1"/>
  <c r="E43" i="5" l="1"/>
  <c r="E60" i="5"/>
  <c r="E18" i="5"/>
  <c r="E19" i="5"/>
  <c r="E20" i="5"/>
  <c r="E21" i="5"/>
  <c r="E22" i="5"/>
  <c r="E23" i="5"/>
  <c r="E24" i="5"/>
  <c r="E58" i="5"/>
  <c r="E59" i="5"/>
  <c r="E57" i="5"/>
  <c r="E56" i="5"/>
  <c r="E52" i="5"/>
  <c r="E51" i="5"/>
  <c r="E50" i="5"/>
  <c r="E49" i="5"/>
  <c r="E48" i="5"/>
  <c r="E44" i="5"/>
  <c r="E41" i="5"/>
  <c r="E40" i="5"/>
  <c r="E38" i="5"/>
  <c r="E39" i="5"/>
  <c r="E36" i="5"/>
  <c r="E35" i="5"/>
  <c r="E31" i="5"/>
  <c r="E30" i="5"/>
  <c r="E29" i="5"/>
  <c r="E28" i="5"/>
  <c r="E25" i="5" l="1"/>
  <c r="E10" i="5" s="1"/>
  <c r="E61" i="5"/>
  <c r="E7" i="5" s="1"/>
  <c r="E53" i="5"/>
  <c r="E6" i="5" s="1"/>
  <c r="E32" i="5"/>
  <c r="E8" i="5" s="1"/>
  <c r="E45" i="5"/>
  <c r="E5" i="5" s="1"/>
  <c r="E13" i="5" l="1"/>
  <c r="E14" i="5" s="1"/>
  <c r="I5" i="10" l="1"/>
  <c r="I19" i="13"/>
  <c r="F7" i="7"/>
  <c r="F19" i="4"/>
  <c r="F17" i="4"/>
  <c r="F15" i="4"/>
  <c r="E9" i="4"/>
  <c r="E8" i="4"/>
  <c r="E19" i="4"/>
  <c r="E14" i="4"/>
  <c r="E13" i="4"/>
  <c r="H19" i="13"/>
  <c r="G6" i="13"/>
  <c r="I6" i="13" s="1"/>
  <c r="G7" i="13"/>
  <c r="G8" i="13"/>
  <c r="I8" i="13" s="1"/>
  <c r="G9" i="13"/>
  <c r="I9" i="13" s="1"/>
  <c r="G10" i="13"/>
  <c r="I10" i="13" s="1"/>
  <c r="G11" i="13"/>
  <c r="G12" i="13"/>
  <c r="G13" i="13"/>
  <c r="I13" i="13" s="1"/>
  <c r="G14" i="13"/>
  <c r="G15" i="13"/>
  <c r="G16" i="13"/>
  <c r="G17" i="13"/>
  <c r="I17" i="13" s="1"/>
  <c r="G5" i="13"/>
  <c r="I5" i="13" s="1"/>
  <c r="I16" i="13"/>
  <c r="I15" i="13"/>
  <c r="I14" i="13"/>
  <c r="I7" i="13"/>
  <c r="F10" i="4" l="1"/>
  <c r="F23" i="4" s="1"/>
  <c r="F6" i="7" s="1"/>
  <c r="B19" i="12"/>
  <c r="B10" i="12"/>
  <c r="Q59" i="4" l="1"/>
  <c r="Q61" i="4" s="1"/>
  <c r="R59" i="4"/>
  <c r="P59" i="4"/>
  <c r="P61" i="4" s="1"/>
  <c r="F5" i="7"/>
  <c r="C17" i="3"/>
  <c r="C24" i="3" s="1"/>
  <c r="E58" i="10"/>
  <c r="I3" i="10"/>
  <c r="I10" i="10" s="1"/>
  <c r="D58" i="10"/>
  <c r="D56" i="10"/>
  <c r="C58" i="10"/>
  <c r="C56" i="10"/>
  <c r="B56" i="10"/>
  <c r="B58" i="10" s="1"/>
  <c r="P11" i="3"/>
  <c r="O11" i="3"/>
  <c r="N11" i="3"/>
  <c r="D7" i="9"/>
  <c r="C15" i="7"/>
  <c r="C9" i="7"/>
  <c r="D6" i="9"/>
  <c r="S59" i="4" l="1"/>
  <c r="C17" i="4" s="1"/>
  <c r="R61" i="4"/>
  <c r="S61" i="4" s="1"/>
  <c r="D11" i="9"/>
  <c r="G7" i="7" s="1"/>
  <c r="M12" i="3"/>
  <c r="M14" i="3" s="1"/>
  <c r="M29" i="3" s="1"/>
  <c r="N12" i="3"/>
  <c r="N14" i="3" s="1"/>
  <c r="O12" i="3"/>
  <c r="O14" i="3" s="1"/>
  <c r="P12" i="3"/>
  <c r="P14" i="3" s="1"/>
  <c r="C14" i="7"/>
  <c r="G14" i="7"/>
  <c r="G8" i="7"/>
  <c r="G10" i="7"/>
  <c r="G11" i="7"/>
  <c r="G12" i="7"/>
  <c r="G13" i="7"/>
  <c r="G15" i="7"/>
  <c r="C13" i="7"/>
  <c r="C12" i="7"/>
  <c r="B16" i="7"/>
  <c r="C11" i="7"/>
  <c r="C10" i="7"/>
  <c r="C8" i="7"/>
  <c r="C7" i="7"/>
  <c r="C6" i="7"/>
  <c r="C5" i="7"/>
  <c r="E17" i="4"/>
  <c r="M8" i="4"/>
  <c r="M7" i="4"/>
  <c r="M25" i="3"/>
  <c r="M27" i="3" s="1"/>
  <c r="O24" i="3"/>
  <c r="P24" i="3" s="1"/>
  <c r="P25" i="3" s="1"/>
  <c r="P27" i="3" s="1"/>
  <c r="N24" i="3"/>
  <c r="N25" i="3" s="1"/>
  <c r="N27" i="3" s="1"/>
  <c r="P19" i="3"/>
  <c r="P21" i="3" s="1"/>
  <c r="O19" i="3"/>
  <c r="O21" i="3" s="1"/>
  <c r="N19" i="3"/>
  <c r="N21" i="3" s="1"/>
  <c r="M19" i="3"/>
  <c r="M21" i="3" s="1"/>
  <c r="G6" i="7" l="1"/>
  <c r="G5" i="7"/>
  <c r="P29" i="3"/>
  <c r="C16" i="7"/>
  <c r="N29" i="3"/>
  <c r="O25" i="3"/>
  <c r="O27" i="3" s="1"/>
  <c r="O29" i="3" s="1"/>
  <c r="G16" i="7" l="1"/>
  <c r="F16" i="7"/>
  <c r="B22" i="7" s="1"/>
  <c r="C22" i="7" s="1"/>
</calcChain>
</file>

<file path=xl/comments1.xml><?xml version="1.0" encoding="utf-8"?>
<comments xmlns="http://schemas.openxmlformats.org/spreadsheetml/2006/main">
  <authors>
    <author>Peter Nielsen</author>
  </authors>
  <commentList>
    <comment ref="C12" authorId="0">
      <text>
        <r>
          <rPr>
            <b/>
            <sz val="9"/>
            <color indexed="81"/>
            <rFont val="Tahoma"/>
            <charset val="1"/>
          </rPr>
          <t>Peter Nielsen:</t>
        </r>
        <r>
          <rPr>
            <sz val="9"/>
            <color indexed="81"/>
            <rFont val="Tahoma"/>
            <charset val="1"/>
          </rPr>
          <t xml:space="preserve">
Byttepris</t>
        </r>
      </text>
    </comment>
    <comment ref="E12" authorId="0">
      <text>
        <r>
          <rPr>
            <b/>
            <sz val="9"/>
            <color indexed="81"/>
            <rFont val="Tahoma"/>
            <charset val="1"/>
          </rPr>
          <t>Peter Nielsen:</t>
        </r>
        <r>
          <rPr>
            <sz val="9"/>
            <color indexed="81"/>
            <rFont val="Tahoma"/>
            <charset val="1"/>
          </rPr>
          <t xml:space="preserve">
Byttepris</t>
        </r>
      </text>
    </comment>
    <comment ref="F12" authorId="0">
      <text>
        <r>
          <rPr>
            <b/>
            <sz val="9"/>
            <color indexed="81"/>
            <rFont val="Tahoma"/>
            <charset val="1"/>
          </rPr>
          <t>Peter Nielsen:</t>
        </r>
        <r>
          <rPr>
            <sz val="9"/>
            <color indexed="81"/>
            <rFont val="Tahoma"/>
            <charset val="1"/>
          </rPr>
          <t xml:space="preserve">
Bygning inkl. med 16 hestestalde byttes med udendørs arealtilpasning </t>
        </r>
      </text>
    </comment>
  </commentList>
</comments>
</file>

<file path=xl/comments2.xml><?xml version="1.0" encoding="utf-8"?>
<comments xmlns="http://schemas.openxmlformats.org/spreadsheetml/2006/main">
  <authors>
    <author>Peter Nielsen</author>
  </authors>
  <commentList>
    <comment ref="B10" authorId="0">
      <text>
        <r>
          <rPr>
            <b/>
            <sz val="9"/>
            <color indexed="81"/>
            <rFont val="Tahoma"/>
            <charset val="1"/>
          </rPr>
          <t>Peter Nielsen:</t>
        </r>
        <r>
          <rPr>
            <sz val="9"/>
            <color indexed="81"/>
            <rFont val="Tahoma"/>
            <charset val="1"/>
          </rPr>
          <t xml:space="preserve">
ung: 5 timer pr. dag 352 dage om året
Pensionist: 4 timer om dagen 352 om året</t>
        </r>
      </text>
    </comment>
  </commentList>
</comments>
</file>

<file path=xl/comments3.xml><?xml version="1.0" encoding="utf-8"?>
<comments xmlns="http://schemas.openxmlformats.org/spreadsheetml/2006/main">
  <authors>
    <author>Peter Nielsen</author>
  </authors>
  <commentList>
    <comment ref="B8" authorId="0">
      <text>
        <r>
          <rPr>
            <b/>
            <sz val="9"/>
            <color indexed="81"/>
            <rFont val="Tahoma"/>
            <family val="2"/>
          </rPr>
          <t>Peter Nielsen:</t>
        </r>
        <r>
          <rPr>
            <sz val="9"/>
            <color indexed="81"/>
            <rFont val="Tahoma"/>
            <family val="2"/>
          </rPr>
          <t xml:space="preserve">
Klubtilbud - betalt ½ år og få hel år</t>
        </r>
      </text>
    </comment>
    <comment ref="C8" authorId="0">
      <text>
        <r>
          <rPr>
            <b/>
            <sz val="9"/>
            <color indexed="81"/>
            <rFont val="Tahoma"/>
            <family val="2"/>
          </rPr>
          <t>Peter Nielsen:</t>
        </r>
        <r>
          <rPr>
            <sz val="9"/>
            <color indexed="81"/>
            <rFont val="Tahoma"/>
            <family val="2"/>
          </rPr>
          <t xml:space="preserve">
5000 medlemmer i områdets 7 klubber - vi går efter 5% som medlemmer
Tilbuddet til klubbernes medlemmer er at hvis de betaler 6 måneders vinterkontigent får de hele året...</t>
        </r>
      </text>
    </comment>
    <comment ref="B13" authorId="0">
      <text>
        <r>
          <rPr>
            <b/>
            <sz val="9"/>
            <color indexed="81"/>
            <rFont val="Tahoma"/>
            <family val="2"/>
          </rPr>
          <t>Peter Nielsen:</t>
        </r>
        <r>
          <rPr>
            <sz val="9"/>
            <color indexed="81"/>
            <rFont val="Tahoma"/>
            <family val="2"/>
          </rPr>
          <t xml:space="preserve">
kun beregent på 6 måneder</t>
        </r>
      </text>
    </comment>
    <comment ref="G17" authorId="0">
      <text>
        <r>
          <rPr>
            <b/>
            <sz val="9"/>
            <color indexed="81"/>
            <rFont val="Tahoma"/>
            <charset val="1"/>
          </rPr>
          <t>Peter Nielsen:</t>
        </r>
        <r>
          <rPr>
            <sz val="9"/>
            <color indexed="81"/>
            <rFont val="Tahoma"/>
            <charset val="1"/>
          </rPr>
          <t xml:space="preserve">
Greenfee er sat til under 5000, hvilket er meget lavt i forhold til andre indoor golfcentre og oplevesescentre. Eksempelvis har Varde Golffodbold et budget på 13000 gæster.  
Simulatorgolf er ikke budgettet og betragtes som buffer, da dette skal koste yderligere Kr. 75,00 at anvende, hvilket er 25 - 50% under markedsprisen. Se eksempelvis simgolf.dk, som indeholder masser af samme elementer som vores kommende center. </t>
        </r>
      </text>
    </comment>
  </commentList>
</comments>
</file>

<file path=xl/comments4.xml><?xml version="1.0" encoding="utf-8"?>
<comments xmlns="http://schemas.openxmlformats.org/spreadsheetml/2006/main">
  <authors>
    <author>Peter Nielsen</author>
  </authors>
  <commentList>
    <comment ref="A18" authorId="0">
      <text>
        <r>
          <rPr>
            <b/>
            <sz val="9"/>
            <color indexed="81"/>
            <rFont val="Tahoma"/>
            <family val="2"/>
          </rPr>
          <t>Peter Nielsen:</t>
        </r>
        <r>
          <rPr>
            <sz val="9"/>
            <color indexed="81"/>
            <rFont val="Tahoma"/>
            <family val="2"/>
          </rPr>
          <t xml:space="preserve">
dommer - cafeteria - dommerbord</t>
        </r>
      </text>
    </comment>
  </commentList>
</comments>
</file>

<file path=xl/comments5.xml><?xml version="1.0" encoding="utf-8"?>
<comments xmlns="http://schemas.openxmlformats.org/spreadsheetml/2006/main">
  <authors>
    <author>Peter Nielsen</author>
  </authors>
  <commentList>
    <comment ref="D63" authorId="0">
      <text>
        <r>
          <rPr>
            <b/>
            <sz val="9"/>
            <color indexed="81"/>
            <rFont val="Tahoma"/>
            <family val="2"/>
          </rPr>
          <t>Peter Nielsen:</t>
        </r>
        <r>
          <rPr>
            <sz val="9"/>
            <color indexed="81"/>
            <rFont val="Tahoma"/>
            <family val="2"/>
          </rPr>
          <t xml:space="preserve">
Belægningsprocent 6,6%</t>
        </r>
      </text>
    </comment>
  </commentList>
</comments>
</file>

<file path=xl/sharedStrings.xml><?xml version="1.0" encoding="utf-8"?>
<sst xmlns="http://schemas.openxmlformats.org/spreadsheetml/2006/main" count="429" uniqueCount="283">
  <si>
    <t>Stor bane</t>
  </si>
  <si>
    <t>Bane 1</t>
  </si>
  <si>
    <t>Bane 2</t>
  </si>
  <si>
    <t>Bane 3</t>
  </si>
  <si>
    <t>Bane 4</t>
  </si>
  <si>
    <t>Hverdage</t>
  </si>
  <si>
    <t>Kl. 7 - 15</t>
  </si>
  <si>
    <t>Kl 16 - 23</t>
  </si>
  <si>
    <t>Weekend</t>
  </si>
  <si>
    <t>Kl. 07 - 23</t>
  </si>
  <si>
    <t>Priser</t>
  </si>
  <si>
    <t>Tidspunkt</t>
  </si>
  <si>
    <t>Timer pr. dag</t>
  </si>
  <si>
    <t>Pr. uge</t>
  </si>
  <si>
    <t>Pr. mdr</t>
  </si>
  <si>
    <t>Pr. år</t>
  </si>
  <si>
    <t>Hverdage Kl. 7 -15</t>
  </si>
  <si>
    <t>Max omsætning</t>
  </si>
  <si>
    <t>Belægningsprocent</t>
  </si>
  <si>
    <t xml:space="preserve">Omsætning i Kr. </t>
  </si>
  <si>
    <t>Hverdage Kl. 15 - 23</t>
  </si>
  <si>
    <t>Omsætning</t>
  </si>
  <si>
    <t>Omsætning pr. år</t>
  </si>
  <si>
    <t>0,3 banetime</t>
  </si>
  <si>
    <t>1,6 banetime</t>
  </si>
  <si>
    <t>83,2 banetime</t>
  </si>
  <si>
    <t>100 banetime</t>
  </si>
  <si>
    <t>Total</t>
  </si>
  <si>
    <t>Svarende til*</t>
  </si>
  <si>
    <t>* pr. procent</t>
  </si>
  <si>
    <t>Senior + 60</t>
  </si>
  <si>
    <t>Basis</t>
  </si>
  <si>
    <t>Oprettelse</t>
  </si>
  <si>
    <t>Pr. måned</t>
  </si>
  <si>
    <t>okt - mar*</t>
  </si>
  <si>
    <t>Golf</t>
  </si>
  <si>
    <t>Golf + fitness</t>
  </si>
  <si>
    <t>Helårs</t>
  </si>
  <si>
    <t>Mål</t>
  </si>
  <si>
    <t>Pris</t>
  </si>
  <si>
    <t>Årsomsætning</t>
  </si>
  <si>
    <t>Greenfee</t>
  </si>
  <si>
    <t>dagskort</t>
  </si>
  <si>
    <t>Total omsætning</t>
  </si>
  <si>
    <t>Reklamer</t>
  </si>
  <si>
    <t>Event - firma/privat</t>
  </si>
  <si>
    <t>Priser - medlemsskaber</t>
  </si>
  <si>
    <t>Årsmedlemmer</t>
  </si>
  <si>
    <t>Månedsmedlemmer</t>
  </si>
  <si>
    <t>Enhed</t>
  </si>
  <si>
    <t>Beløb</t>
  </si>
  <si>
    <t>Køb af bygning</t>
  </si>
  <si>
    <t>Golfanlæg</t>
  </si>
  <si>
    <t>Golfsimulartor*</t>
  </si>
  <si>
    <t>Udendørsarealer</t>
  </si>
  <si>
    <t>Udgifter</t>
  </si>
  <si>
    <t>År</t>
  </si>
  <si>
    <t>Mdr.</t>
  </si>
  <si>
    <t>Lys / varme</t>
  </si>
  <si>
    <t>Grundskyld</t>
  </si>
  <si>
    <t>Markedsføring</t>
  </si>
  <si>
    <t>Indtægter</t>
  </si>
  <si>
    <t>Leasing Simulatorer</t>
  </si>
  <si>
    <t>Diverse</t>
  </si>
  <si>
    <t>Måned</t>
  </si>
  <si>
    <t>Overskud</t>
  </si>
  <si>
    <t>Fodboldcenter</t>
  </si>
  <si>
    <t>Golfcenter</t>
  </si>
  <si>
    <t>Belægningsprocent / omsætningsberegning</t>
  </si>
  <si>
    <t>Feriekoncept</t>
  </si>
  <si>
    <t>antal</t>
  </si>
  <si>
    <t>Koncepter</t>
  </si>
  <si>
    <t>Bygningsforsikring</t>
  </si>
  <si>
    <t>Indbo forsikring</t>
  </si>
  <si>
    <t>Campingpladsaftaler</t>
  </si>
  <si>
    <t>Kl. 07 - 15</t>
  </si>
  <si>
    <t>Total timer</t>
  </si>
  <si>
    <t>Timepris</t>
  </si>
  <si>
    <t>Kl. 15 - 23</t>
  </si>
  <si>
    <t>weekend</t>
  </si>
  <si>
    <t>Kl. 08 - 23</t>
  </si>
  <si>
    <t xml:space="preserve">Uge nr. </t>
  </si>
  <si>
    <t>Omsætningstabel</t>
  </si>
  <si>
    <t>Dropin</t>
  </si>
  <si>
    <t>Stævner</t>
  </si>
  <si>
    <t>Firmaevent</t>
  </si>
  <si>
    <t>Inkl. lokaleleje</t>
  </si>
  <si>
    <t>Periode</t>
  </si>
  <si>
    <t>Uge</t>
  </si>
  <si>
    <t>hverdage</t>
  </si>
  <si>
    <t>aften</t>
  </si>
  <si>
    <t>Total greenfee</t>
  </si>
  <si>
    <t>Driftsramme BIC</t>
  </si>
  <si>
    <t>Feriehuskoncept del 3</t>
  </si>
  <si>
    <t>10 år</t>
  </si>
  <si>
    <t xml:space="preserve">Stueplan </t>
  </si>
  <si>
    <t>90m2 Huxley Tour Putting &amp; Chippinggreen</t>
  </si>
  <si>
    <t xml:space="preserve">2 stk. Huxley Practice Turf </t>
  </si>
  <si>
    <t>Bunker - bygges lokalt</t>
  </si>
  <si>
    <t>Puttelaboratorium</t>
  </si>
  <si>
    <t>Putt lab maskinen Pris??</t>
  </si>
  <si>
    <t>Stueplan</t>
  </si>
  <si>
    <t>1. sal (det lange spil)</t>
  </si>
  <si>
    <t>Anslået</t>
  </si>
  <si>
    <t>Udendørs</t>
  </si>
  <si>
    <t>18 stk. måtter til udendørs driving range</t>
  </si>
  <si>
    <t>Fodboldanlæg</t>
  </si>
  <si>
    <t>Afdrag på lån bygning</t>
  </si>
  <si>
    <t>Kompentation BIC*</t>
  </si>
  <si>
    <t>1 x hovedsponsor a 20000 + 24 skilte a 2000,-)</t>
  </si>
  <si>
    <t>Renteomkostning KK</t>
  </si>
  <si>
    <t>Række</t>
  </si>
  <si>
    <t>Antal hold</t>
  </si>
  <si>
    <t>priser</t>
  </si>
  <si>
    <t>runder</t>
  </si>
  <si>
    <t>Sponsor</t>
  </si>
  <si>
    <t>u-8</t>
  </si>
  <si>
    <t>AS Huse</t>
  </si>
  <si>
    <t>Indtægt</t>
  </si>
  <si>
    <t>Cafefortjeneste</t>
  </si>
  <si>
    <t>Beregning af stævneindtægter</t>
  </si>
  <si>
    <t>u-10</t>
  </si>
  <si>
    <t>u-12</t>
  </si>
  <si>
    <t>u-14</t>
  </si>
  <si>
    <t>u-16</t>
  </si>
  <si>
    <t>Senior</t>
  </si>
  <si>
    <t>Piger</t>
  </si>
  <si>
    <t>senior</t>
  </si>
  <si>
    <t xml:space="preserve">Sparekasse finale </t>
  </si>
  <si>
    <t>Hver runde består af 2 pulje og med placeringskampe for alle - nr. 1 møder nr. 1 osv = 4 kampe pr. runde</t>
  </si>
  <si>
    <t xml:space="preserve">Hver kampe varer 14 minutter + 1 minut </t>
  </si>
  <si>
    <t xml:space="preserve">Kamp nr. </t>
  </si>
  <si>
    <t>pulje</t>
  </si>
  <si>
    <t>A</t>
  </si>
  <si>
    <t>Hold nr.</t>
  </si>
  <si>
    <t>B</t>
  </si>
  <si>
    <t>Kl.</t>
  </si>
  <si>
    <t>A1</t>
  </si>
  <si>
    <t>A4</t>
  </si>
  <si>
    <t>A3</t>
  </si>
  <si>
    <t>B4</t>
  </si>
  <si>
    <t>B3</t>
  </si>
  <si>
    <t>A2</t>
  </si>
  <si>
    <t>B1</t>
  </si>
  <si>
    <t>B2</t>
  </si>
  <si>
    <t>Placering</t>
  </si>
  <si>
    <t>Hcvis man ikke bliver nr. 1 samlet kan godt tilmelde sig næste runde for at nå finale</t>
  </si>
  <si>
    <t>u10</t>
  </si>
  <si>
    <t>u8</t>
  </si>
  <si>
    <t>Turneringsplan</t>
  </si>
  <si>
    <t>Arbejdsløn</t>
  </si>
  <si>
    <t>pr. måned</t>
  </si>
  <si>
    <t>Fitness combi</t>
  </si>
  <si>
    <t>Opsummering</t>
  </si>
  <si>
    <t>Se ark fodboldstævner</t>
  </si>
  <si>
    <t>Borde Melltorp</t>
  </si>
  <si>
    <t>Von Persie Lounge</t>
  </si>
  <si>
    <t>pris</t>
  </si>
  <si>
    <t>Sofaer Klippan</t>
  </si>
  <si>
    <t>Billeder</t>
  </si>
  <si>
    <t>Antal</t>
  </si>
  <si>
    <t>Omklædningsrum</t>
  </si>
  <si>
    <t>4 x hovedsponsor a 10000,- + 21 x øvrige a 3000,-</t>
  </si>
  <si>
    <t>Beregnet på timeantal pr. uge jf. tabel</t>
  </si>
  <si>
    <t>Stole Melltorp</t>
  </si>
  <si>
    <t>Total ex. moms</t>
  </si>
  <si>
    <t>Tv skærme</t>
  </si>
  <si>
    <t>Fifa 4 stationer</t>
  </si>
  <si>
    <t>TV skærme 40</t>
  </si>
  <si>
    <t>Projektor</t>
  </si>
  <si>
    <t>Møbler</t>
  </si>
  <si>
    <t>Fifa lounge</t>
  </si>
  <si>
    <t>Kronjylland Arena</t>
  </si>
  <si>
    <t>Græstæppe</t>
  </si>
  <si>
    <t>Jordarbejde</t>
  </si>
  <si>
    <t>Leverandør</t>
  </si>
  <si>
    <t>Hjerting</t>
  </si>
  <si>
    <t>Presenco</t>
  </si>
  <si>
    <t>Sportstrading</t>
  </si>
  <si>
    <t>Mixmål 5/7M</t>
  </si>
  <si>
    <t>Lydanlæg</t>
  </si>
  <si>
    <t>Net bag mål</t>
  </si>
  <si>
    <t>Nedskæring af bander</t>
  </si>
  <si>
    <t>Elgiganten</t>
  </si>
  <si>
    <t>Ikea</t>
  </si>
  <si>
    <t>Ikea m.fl.</t>
  </si>
  <si>
    <t>Bunker + putter bane</t>
  </si>
  <si>
    <t>Udslagsbane</t>
  </si>
  <si>
    <t>Blaavandshuk VVS</t>
  </si>
  <si>
    <t>Bolde - køller m.m.</t>
  </si>
  <si>
    <t>Cafe</t>
  </si>
  <si>
    <t>Maling - bunkers bane</t>
  </si>
  <si>
    <t>Malerpigerne</t>
  </si>
  <si>
    <t>Fifa Lounge</t>
  </si>
  <si>
    <t>Van Persie Lounge</t>
  </si>
  <si>
    <t>Bænke</t>
  </si>
  <si>
    <t>Brusere inkl. rør</t>
  </si>
  <si>
    <t>Blåvandshuk VVS</t>
  </si>
  <si>
    <t>"varmt vandsbeholder"</t>
  </si>
  <si>
    <t>Væg - vådrumsgibs</t>
  </si>
  <si>
    <t>Samlet</t>
  </si>
  <si>
    <t>Buffer</t>
  </si>
  <si>
    <t>Cramom lyd</t>
  </si>
  <si>
    <t>Skilte / deko</t>
  </si>
  <si>
    <t>Tæppe - grøn løber</t>
  </si>
  <si>
    <t>Anlægsbudget - samlet oversigt</t>
  </si>
  <si>
    <t>Rep af fliser</t>
  </si>
  <si>
    <t>"Dagens bedste"</t>
  </si>
  <si>
    <t>Grill + bænke udendørs</t>
  </si>
  <si>
    <t>Oksbøl Savværk</t>
  </si>
  <si>
    <t>JI Sport</t>
  </si>
  <si>
    <t>Tress</t>
  </si>
  <si>
    <t>Fodbold Pode</t>
  </si>
  <si>
    <t>Måltavle - storbane</t>
  </si>
  <si>
    <t>Måltavler - transportable</t>
  </si>
  <si>
    <t>Dahl Staldinventar</t>
  </si>
  <si>
    <t>og vil blot betyde at budgettet vil kunne holde med færre gæster end budgetteret.</t>
  </si>
  <si>
    <t>Grenfee belægning pr. uge</t>
  </si>
  <si>
    <t>antal samlet pr. uge</t>
  </si>
  <si>
    <t>Simulatorgolf*</t>
  </si>
  <si>
    <t>*Simulatorgolf skal koste mere end Kr. 75,00 i entrebillet. Er ikke medregnet i budget</t>
  </si>
  <si>
    <t>Danmarks mest attraktive arena for flexfodbold</t>
  </si>
  <si>
    <t>Danmarks mest attraktive arena for helårsgolf</t>
  </si>
  <si>
    <t>Projektet er et delprojekt i Blåvandshuk Idrætscenter`s udviklings &amp; Strategiplan for 2015 - 2017</t>
  </si>
  <si>
    <t>Indtægts og udgiftsbudget Projekt Industrivej 38</t>
  </si>
  <si>
    <t>Baneadskillelse - 4 sæt</t>
  </si>
  <si>
    <t>Nørvø</t>
  </si>
  <si>
    <t xml:space="preserve">UDVIKLINGSPROJEKT - FRA IDRÆTSCENTER TIL SPORTSPARK </t>
  </si>
  <si>
    <t>Bytte- se tekst</t>
  </si>
  <si>
    <t>Kommentarer</t>
  </si>
  <si>
    <t>Se tekst i feltet</t>
  </si>
  <si>
    <t>Belægningsberegning Flexfodbold</t>
  </si>
  <si>
    <t>*: Bic kompenseres for at afgive indendørs fodbold til Industrivej 38 - periode 5/10 år - intern flytning af omsætning</t>
  </si>
  <si>
    <t>4 stk. Naturhytter A (32 p.)</t>
  </si>
  <si>
    <t>Bålhytte</t>
  </si>
  <si>
    <t xml:space="preserve">Arealtilpasning m.m. </t>
  </si>
  <si>
    <t>Indtæftsbudget</t>
  </si>
  <si>
    <t>Overnatninger</t>
  </si>
  <si>
    <t>Dage</t>
  </si>
  <si>
    <t>Pris pr. nat</t>
  </si>
  <si>
    <t xml:space="preserve">Drop in - cyklister </t>
  </si>
  <si>
    <t>Rengøring</t>
  </si>
  <si>
    <t>El</t>
  </si>
  <si>
    <t>Udlejning af køkken</t>
  </si>
  <si>
    <t>3 stk. Natursuite B (9 p.)</t>
  </si>
  <si>
    <t>Anlægsbudget - fase 1</t>
  </si>
  <si>
    <t>Aktivitetsomsætning haller m.m.</t>
  </si>
  <si>
    <t>Model 1: Finansiering via kreditforening</t>
  </si>
  <si>
    <t>DKK</t>
  </si>
  <si>
    <t>Årlig omsætning på hytter jf. nedenfor (belægning på 6,6%)</t>
  </si>
  <si>
    <t>Årlige omkostninger jf. nedenfor</t>
  </si>
  <si>
    <t>Resultat før afskrivninger</t>
  </si>
  <si>
    <t>Afskrivninger på hytterne (forventet levetid sat til 20 år)</t>
  </si>
  <si>
    <t>Resultat før renter</t>
  </si>
  <si>
    <t>Årlige genemsnitlige renter på finansiering via kreditforening (variabel 10 år)</t>
  </si>
  <si>
    <t>Årligt resultat på hytterne</t>
  </si>
  <si>
    <t>Likviditetsflow fra driften (253.750 + 65.000)=</t>
  </si>
  <si>
    <t>Årlige afdrag på kreditforeningslån (ved 10 år)</t>
  </si>
  <si>
    <t>Årligt likviditetsoverskud ved afvikling af lån over 10 år (år 1-10)</t>
  </si>
  <si>
    <t>Årligt likviditetsoverskud herefter (år 10 og frem)</t>
  </si>
  <si>
    <t>Model 2: Finansiering via leasing</t>
  </si>
  <si>
    <t>Årlige leasingydelser</t>
  </si>
  <si>
    <t>Afskrivninger på hytterne (ej relevant ved leasing)</t>
  </si>
  <si>
    <t>Renter, ej relevant ved leasing</t>
  </si>
  <si>
    <t>Likviditetsflow fra driften (år 2-9)</t>
  </si>
  <si>
    <t>Ekstra træk år 1</t>
  </si>
  <si>
    <t>Ekstra træk år 10</t>
  </si>
  <si>
    <t>Forudsætninger</t>
  </si>
  <si>
    <t>Forudsætning for leasing:</t>
  </si>
  <si>
    <t>Anskaffelsessum</t>
  </si>
  <si>
    <t>Ekstraordinær leasingydelse ved indgåelse</t>
  </si>
  <si>
    <t>Scrapværdi</t>
  </si>
  <si>
    <t>Løbetid</t>
  </si>
  <si>
    <t>Total antal overnatninger</t>
  </si>
  <si>
    <t>Lejrskoler (25 klasser)</t>
  </si>
  <si>
    <t>Danmarks Skiforbund (rulleski)</t>
  </si>
  <si>
    <t>Klubophold (MTB)</t>
  </si>
  <si>
    <t>Indtægter i alt</t>
  </si>
  <si>
    <t>Omkostninger</t>
  </si>
  <si>
    <t>Arealpleje</t>
  </si>
  <si>
    <t>Løbende vedligholdelse af hytterne</t>
  </si>
  <si>
    <t>Omkostninger i alt</t>
  </si>
  <si>
    <t>BUDGET OG DRIFTSBUDGET NATURHYTTER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</si>
</sst>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13"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i/>
      <sz val="11"/>
      <color theme="1"/>
      <name val="Calibri"/>
      <family val="2"/>
      <scheme val="minor"/>
    </font>
    <font>
      <b/>
      <sz val="18"/>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b/>
      <sz val="14"/>
      <color theme="1"/>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theme="4" tint="0.79998168889431442"/>
        <bgColor indexed="64"/>
      </patternFill>
    </fill>
  </fills>
  <borders count="5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medium">
        <color auto="1"/>
      </left>
      <right/>
      <top/>
      <bottom/>
      <diagonal/>
    </border>
    <border>
      <left/>
      <right style="medium">
        <color auto="1"/>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s>
  <cellStyleXfs count="1">
    <xf numFmtId="0" fontId="0" fillId="0" borderId="0"/>
  </cellStyleXfs>
  <cellXfs count="147">
    <xf numFmtId="0" fontId="0" fillId="0" borderId="0" xfId="0"/>
    <xf numFmtId="0" fontId="0" fillId="0" borderId="2" xfId="0" applyBorder="1"/>
    <xf numFmtId="0" fontId="0" fillId="0" borderId="0" xfId="0" applyBorder="1"/>
    <xf numFmtId="0" fontId="0" fillId="0" borderId="3" xfId="0" applyBorder="1"/>
    <xf numFmtId="0" fontId="0" fillId="0" borderId="1" xfId="0" applyBorder="1"/>
    <xf numFmtId="0" fontId="0" fillId="0" borderId="7" xfId="0" applyBorder="1"/>
    <xf numFmtId="0" fontId="0" fillId="0" borderId="8" xfId="0" applyBorder="1"/>
    <xf numFmtId="0" fontId="1" fillId="0" borderId="3" xfId="0" applyFont="1" applyBorder="1"/>
    <xf numFmtId="0" fontId="1" fillId="0" borderId="0" xfId="0" applyFont="1"/>
    <xf numFmtId="0" fontId="4" fillId="0" borderId="3" xfId="0" applyFont="1" applyBorder="1"/>
    <xf numFmtId="0" fontId="0" fillId="0" borderId="9" xfId="0" applyFill="1" applyBorder="1"/>
    <xf numFmtId="0" fontId="2" fillId="0" borderId="0" xfId="0" applyFont="1"/>
    <xf numFmtId="0" fontId="0" fillId="0" borderId="3" xfId="0" applyFill="1" applyBorder="1"/>
    <xf numFmtId="0" fontId="1" fillId="0" borderId="0" xfId="0" applyFont="1" applyBorder="1"/>
    <xf numFmtId="17" fontId="0" fillId="0" borderId="3" xfId="0" applyNumberFormat="1" applyBorder="1"/>
    <xf numFmtId="0" fontId="1" fillId="0" borderId="0" xfId="0" applyFont="1" applyFill="1" applyBorder="1"/>
    <xf numFmtId="0" fontId="1" fillId="0" borderId="14" xfId="0" applyFont="1" applyBorder="1"/>
    <xf numFmtId="0" fontId="1" fillId="0" borderId="15" xfId="0" applyFont="1" applyBorder="1"/>
    <xf numFmtId="0" fontId="1" fillId="0" borderId="16" xfId="0" applyFont="1"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1" fillId="0" borderId="21" xfId="0" applyFont="1" applyBorder="1"/>
    <xf numFmtId="0" fontId="1" fillId="0" borderId="22" xfId="0" applyFont="1" applyBorder="1"/>
    <xf numFmtId="0" fontId="0" fillId="0" borderId="3" xfId="0" applyBorder="1" applyAlignment="1">
      <alignment horizontal="right"/>
    </xf>
    <xf numFmtId="0" fontId="0" fillId="0" borderId="4" xfId="0" applyBorder="1"/>
    <xf numFmtId="0" fontId="1" fillId="0" borderId="4" xfId="0" applyFont="1" applyBorder="1"/>
    <xf numFmtId="0" fontId="1" fillId="0" borderId="26" xfId="0" applyFont="1" applyBorder="1"/>
    <xf numFmtId="0" fontId="3" fillId="0" borderId="3" xfId="0" applyFont="1" applyBorder="1"/>
    <xf numFmtId="0" fontId="0" fillId="0" borderId="1" xfId="0" applyFont="1" applyBorder="1"/>
    <xf numFmtId="0" fontId="1" fillId="0" borderId="1" xfId="0" applyFont="1" applyBorder="1"/>
    <xf numFmtId="0" fontId="1" fillId="0" borderId="2" xfId="0" applyFont="1" applyBorder="1"/>
    <xf numFmtId="0" fontId="1" fillId="0" borderId="27" xfId="0" applyFont="1" applyBorder="1"/>
    <xf numFmtId="0" fontId="1" fillId="0" borderId="28" xfId="0" applyFont="1" applyBorder="1"/>
    <xf numFmtId="0" fontId="1" fillId="0" borderId="17" xfId="0" applyFont="1" applyBorder="1"/>
    <xf numFmtId="0" fontId="0" fillId="2" borderId="21" xfId="0" applyFill="1" applyBorder="1"/>
    <xf numFmtId="0" fontId="0" fillId="2" borderId="3" xfId="0" applyFill="1" applyBorder="1"/>
    <xf numFmtId="0" fontId="0" fillId="2" borderId="22" xfId="0" applyFill="1" applyBorder="1"/>
    <xf numFmtId="0" fontId="1" fillId="2" borderId="23" xfId="0" applyFont="1" applyFill="1" applyBorder="1"/>
    <xf numFmtId="0" fontId="1" fillId="2" borderId="24" xfId="0" applyFont="1" applyFill="1" applyBorder="1"/>
    <xf numFmtId="0" fontId="0" fillId="2" borderId="24" xfId="0" applyFill="1" applyBorder="1"/>
    <xf numFmtId="0" fontId="0" fillId="2" borderId="25" xfId="0" applyFill="1" applyBorder="1"/>
    <xf numFmtId="0" fontId="0" fillId="0" borderId="0" xfId="0" applyAlignment="1"/>
    <xf numFmtId="0" fontId="0" fillId="0" borderId="29" xfId="0" applyBorder="1"/>
    <xf numFmtId="0" fontId="1" fillId="0" borderId="32" xfId="0" applyFont="1" applyBorder="1"/>
    <xf numFmtId="0" fontId="1" fillId="0" borderId="12" xfId="0" applyFont="1" applyFill="1" applyBorder="1"/>
    <xf numFmtId="0" fontId="1" fillId="0" borderId="33" xfId="0" applyFont="1" applyBorder="1"/>
    <xf numFmtId="0" fontId="1" fillId="0" borderId="34" xfId="0" applyFont="1" applyBorder="1"/>
    <xf numFmtId="0" fontId="3" fillId="0" borderId="0" xfId="0" applyFont="1" applyAlignment="1">
      <alignment horizontal="center"/>
    </xf>
    <xf numFmtId="0" fontId="1" fillId="0" borderId="3" xfId="0" applyFont="1" applyBorder="1" applyAlignment="1">
      <alignment horizontal="center"/>
    </xf>
    <xf numFmtId="0" fontId="0" fillId="0" borderId="6" xfId="0" applyBorder="1" applyAlignment="1">
      <alignment horizontal="center"/>
    </xf>
    <xf numFmtId="0" fontId="0" fillId="0" borderId="0" xfId="0" applyAlignment="1">
      <alignment horizontal="center"/>
    </xf>
    <xf numFmtId="0" fontId="5" fillId="0" borderId="0" xfId="0" applyFont="1" applyAlignment="1">
      <alignment horizontal="center"/>
    </xf>
    <xf numFmtId="0" fontId="4" fillId="0" borderId="0" xfId="0" applyFont="1" applyAlignment="1">
      <alignment horizontal="center"/>
    </xf>
    <xf numFmtId="0" fontId="1" fillId="2" borderId="29" xfId="0" applyFont="1" applyFill="1" applyBorder="1" applyAlignment="1">
      <alignment horizontal="center"/>
    </xf>
    <xf numFmtId="0" fontId="1" fillId="2" borderId="30" xfId="0" applyFont="1" applyFill="1" applyBorder="1" applyAlignment="1">
      <alignment horizontal="center"/>
    </xf>
    <xf numFmtId="0" fontId="1" fillId="2" borderId="31" xfId="0" applyFont="1" applyFill="1" applyBorder="1" applyAlignment="1">
      <alignment horizontal="center"/>
    </xf>
    <xf numFmtId="0" fontId="5" fillId="0" borderId="12" xfId="0" applyFont="1" applyBorder="1" applyAlignment="1">
      <alignment horizontal="center"/>
    </xf>
    <xf numFmtId="0" fontId="5" fillId="0" borderId="10" xfId="0" applyFont="1" applyBorder="1" applyAlignment="1">
      <alignment horizontal="center"/>
    </xf>
    <xf numFmtId="0" fontId="5" fillId="0" borderId="13" xfId="0" applyFont="1" applyBorder="1" applyAlignment="1">
      <alignment horizontal="center"/>
    </xf>
    <xf numFmtId="0" fontId="1" fillId="0" borderId="0" xfId="0" applyFont="1" applyAlignment="1">
      <alignment horizontal="center"/>
    </xf>
    <xf numFmtId="0" fontId="1" fillId="0" borderId="4" xfId="0" applyFont="1" applyBorder="1" applyAlignment="1">
      <alignment horizontal="center"/>
    </xf>
    <xf numFmtId="0" fontId="1" fillId="0" borderId="11" xfId="0" applyFont="1" applyBorder="1" applyAlignment="1">
      <alignment horizontal="center"/>
    </xf>
    <xf numFmtId="0" fontId="1" fillId="0" borderId="5"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5" fillId="0" borderId="6"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1" fillId="0" borderId="0" xfId="0" applyFont="1"/>
    <xf numFmtId="164" fontId="12" fillId="0" borderId="4" xfId="0" applyNumberFormat="1" applyFont="1" applyBorder="1" applyAlignment="1">
      <alignment horizontal="center"/>
    </xf>
    <xf numFmtId="164" fontId="12" fillId="0" borderId="11" xfId="0" applyNumberFormat="1" applyFont="1" applyBorder="1" applyAlignment="1">
      <alignment horizontal="center"/>
    </xf>
    <xf numFmtId="164" fontId="12" fillId="0" borderId="5" xfId="0" applyNumberFormat="1" applyFont="1" applyBorder="1" applyAlignment="1">
      <alignment horizontal="center"/>
    </xf>
    <xf numFmtId="0" fontId="11" fillId="0" borderId="6" xfId="0" applyFont="1" applyBorder="1" applyAlignment="1">
      <alignment horizontal="center"/>
    </xf>
    <xf numFmtId="164" fontId="11" fillId="0" borderId="0" xfId="0" applyNumberFormat="1" applyFont="1"/>
    <xf numFmtId="164" fontId="11" fillId="0" borderId="6" xfId="0" applyNumberFormat="1" applyFont="1" applyBorder="1"/>
    <xf numFmtId="164" fontId="12" fillId="0" borderId="0" xfId="0" applyNumberFormat="1" applyFont="1"/>
    <xf numFmtId="164" fontId="12" fillId="0" borderId="38" xfId="0" applyNumberFormat="1" applyFont="1" applyBorder="1"/>
    <xf numFmtId="0" fontId="12" fillId="0" borderId="0" xfId="0" applyFont="1"/>
    <xf numFmtId="164" fontId="12" fillId="0" borderId="6" xfId="0" applyNumberFormat="1" applyFont="1" applyBorder="1"/>
    <xf numFmtId="164" fontId="12" fillId="0" borderId="0" xfId="0" applyNumberFormat="1" applyFont="1" applyBorder="1"/>
    <xf numFmtId="164" fontId="12" fillId="0" borderId="12" xfId="0" applyNumberFormat="1" applyFont="1" applyBorder="1" applyAlignment="1">
      <alignment horizontal="center"/>
    </xf>
    <xf numFmtId="164" fontId="12" fillId="0" borderId="10" xfId="0" applyNumberFormat="1" applyFont="1" applyBorder="1" applyAlignment="1">
      <alignment horizontal="center"/>
    </xf>
    <xf numFmtId="164" fontId="12" fillId="0" borderId="13" xfId="0" applyNumberFormat="1" applyFont="1" applyBorder="1" applyAlignment="1">
      <alignment horizontal="center"/>
    </xf>
    <xf numFmtId="164" fontId="12" fillId="0" borderId="12" xfId="0" applyNumberFormat="1" applyFont="1" applyBorder="1"/>
    <xf numFmtId="0" fontId="11" fillId="0" borderId="10" xfId="0" applyFont="1" applyBorder="1"/>
    <xf numFmtId="164" fontId="11" fillId="0" borderId="13" xfId="0" applyNumberFormat="1" applyFont="1" applyBorder="1"/>
    <xf numFmtId="164" fontId="11" fillId="0" borderId="39" xfId="0" applyNumberFormat="1" applyFont="1" applyBorder="1"/>
    <xf numFmtId="164" fontId="11" fillId="0" borderId="0" xfId="0" applyNumberFormat="1" applyFont="1" applyBorder="1"/>
    <xf numFmtId="0" fontId="11" fillId="0" borderId="0" xfId="0" applyFont="1" applyBorder="1"/>
    <xf numFmtId="164" fontId="11" fillId="0" borderId="40" xfId="0" applyNumberFormat="1" applyFont="1" applyBorder="1"/>
    <xf numFmtId="164" fontId="11" fillId="0" borderId="36" xfId="0" applyNumberFormat="1" applyFont="1" applyBorder="1"/>
    <xf numFmtId="0" fontId="11" fillId="0" borderId="35" xfId="0" applyFont="1" applyBorder="1"/>
    <xf numFmtId="164" fontId="11" fillId="0" borderId="37" xfId="0" applyNumberFormat="1" applyFont="1" applyBorder="1" applyAlignment="1">
      <alignment horizontal="center"/>
    </xf>
    <xf numFmtId="164" fontId="12" fillId="0" borderId="12" xfId="0" applyNumberFormat="1" applyFont="1" applyBorder="1" applyAlignment="1">
      <alignment horizontal="center"/>
    </xf>
    <xf numFmtId="164" fontId="12" fillId="0" borderId="10" xfId="0" applyNumberFormat="1" applyFont="1" applyBorder="1" applyAlignment="1">
      <alignment horizontal="center"/>
    </xf>
    <xf numFmtId="164" fontId="12" fillId="0" borderId="10" xfId="0" applyNumberFormat="1" applyFont="1" applyBorder="1" applyAlignment="1">
      <alignment horizontal="center" wrapText="1"/>
    </xf>
    <xf numFmtId="164" fontId="12" fillId="0" borderId="13" xfId="0" applyNumberFormat="1" applyFont="1" applyBorder="1" applyAlignment="1">
      <alignment horizontal="center"/>
    </xf>
    <xf numFmtId="164" fontId="11" fillId="0" borderId="41" xfId="0" applyNumberFormat="1" applyFont="1" applyBorder="1"/>
    <xf numFmtId="164" fontId="11" fillId="0" borderId="7" xfId="0" applyNumberFormat="1" applyFont="1" applyBorder="1" applyAlignment="1">
      <alignment horizontal="center"/>
    </xf>
    <xf numFmtId="164" fontId="11" fillId="0" borderId="7" xfId="0" applyNumberFormat="1" applyFont="1" applyBorder="1"/>
    <xf numFmtId="164" fontId="11" fillId="0" borderId="42" xfId="0" applyNumberFormat="1" applyFont="1" applyBorder="1"/>
    <xf numFmtId="164" fontId="11" fillId="0" borderId="21" xfId="0" applyNumberFormat="1" applyFont="1" applyBorder="1"/>
    <xf numFmtId="164" fontId="11" fillId="0" borderId="3" xfId="0" applyNumberFormat="1" applyFont="1" applyBorder="1" applyAlignment="1">
      <alignment horizontal="center"/>
    </xf>
    <xf numFmtId="164" fontId="11" fillId="0" borderId="3" xfId="0" applyNumberFormat="1" applyFont="1" applyBorder="1"/>
    <xf numFmtId="164" fontId="11" fillId="0" borderId="22" xfId="0" applyNumberFormat="1" applyFont="1" applyBorder="1"/>
    <xf numFmtId="164" fontId="11" fillId="0" borderId="23" xfId="0" applyNumberFormat="1" applyFont="1" applyBorder="1"/>
    <xf numFmtId="164" fontId="11" fillId="0" borderId="43" xfId="0" applyNumberFormat="1" applyFont="1" applyBorder="1" applyAlignment="1">
      <alignment horizontal="center"/>
    </xf>
    <xf numFmtId="164" fontId="11" fillId="0" borderId="24" xfId="0" applyNumberFormat="1" applyFont="1" applyBorder="1"/>
    <xf numFmtId="164" fontId="11" fillId="0" borderId="25" xfId="0" applyNumberFormat="1" applyFont="1" applyBorder="1"/>
    <xf numFmtId="164" fontId="12" fillId="0" borderId="36" xfId="0" applyNumberFormat="1" applyFont="1" applyBorder="1"/>
    <xf numFmtId="164" fontId="12" fillId="0" borderId="35" xfId="0" applyNumberFormat="1" applyFont="1" applyBorder="1" applyAlignment="1">
      <alignment horizontal="center"/>
    </xf>
    <xf numFmtId="164" fontId="12" fillId="0" borderId="35" xfId="0" applyNumberFormat="1" applyFont="1" applyBorder="1"/>
    <xf numFmtId="164" fontId="12" fillId="0" borderId="37" xfId="0" applyNumberFormat="1" applyFont="1" applyBorder="1"/>
    <xf numFmtId="0" fontId="12" fillId="0" borderId="12" xfId="0" applyFont="1" applyBorder="1" applyAlignment="1"/>
    <xf numFmtId="0" fontId="12" fillId="0" borderId="10" xfId="0" applyFont="1" applyBorder="1" applyAlignment="1"/>
    <xf numFmtId="0" fontId="11" fillId="0" borderId="13" xfId="0" applyFont="1" applyBorder="1"/>
    <xf numFmtId="164" fontId="11" fillId="0" borderId="29" xfId="0" applyNumberFormat="1" applyFont="1" applyFill="1" applyBorder="1"/>
    <xf numFmtId="0" fontId="11" fillId="0" borderId="30" xfId="0" applyFont="1" applyBorder="1"/>
    <xf numFmtId="164" fontId="11" fillId="0" borderId="30" xfId="0" applyNumberFormat="1" applyFont="1" applyBorder="1"/>
    <xf numFmtId="164" fontId="11" fillId="0" borderId="44" xfId="0" applyNumberFormat="1" applyFont="1" applyBorder="1"/>
    <xf numFmtId="164" fontId="11" fillId="0" borderId="31" xfId="0" applyNumberFormat="1" applyFont="1" applyBorder="1"/>
    <xf numFmtId="164" fontId="11" fillId="0" borderId="34" xfId="0" applyNumberFormat="1" applyFont="1" applyFill="1" applyBorder="1"/>
    <xf numFmtId="0" fontId="11" fillId="0" borderId="11" xfId="0" applyFont="1" applyBorder="1"/>
    <xf numFmtId="164" fontId="11" fillId="0" borderId="11" xfId="0" applyNumberFormat="1" applyFont="1" applyBorder="1"/>
    <xf numFmtId="164" fontId="11" fillId="0" borderId="5" xfId="0" applyNumberFormat="1" applyFont="1" applyBorder="1"/>
    <xf numFmtId="164" fontId="11" fillId="0" borderId="45" xfId="0" applyNumberFormat="1" applyFont="1" applyBorder="1"/>
    <xf numFmtId="164" fontId="11" fillId="0" borderId="46" xfId="0" applyNumberFormat="1" applyFont="1" applyFill="1" applyBorder="1"/>
    <xf numFmtId="0" fontId="11" fillId="0" borderId="47" xfId="0" applyFont="1" applyBorder="1"/>
    <xf numFmtId="164" fontId="11" fillId="0" borderId="47" xfId="0" applyNumberFormat="1" applyFont="1" applyBorder="1"/>
    <xf numFmtId="164" fontId="11" fillId="0" borderId="48" xfId="0" applyNumberFormat="1" applyFont="1" applyBorder="1"/>
    <xf numFmtId="164" fontId="11" fillId="0" borderId="49" xfId="0" applyNumberFormat="1" applyFont="1" applyBorder="1"/>
    <xf numFmtId="0" fontId="12" fillId="0" borderId="36" xfId="0" applyFont="1" applyBorder="1"/>
    <xf numFmtId="0" fontId="12" fillId="0" borderId="35" xfId="0" applyFont="1" applyBorder="1"/>
    <xf numFmtId="164" fontId="12" fillId="0" borderId="50" xfId="0" applyNumberFormat="1" applyFont="1" applyBorder="1"/>
    <xf numFmtId="164" fontId="11" fillId="0" borderId="29" xfId="0" applyNumberFormat="1" applyFont="1" applyBorder="1"/>
    <xf numFmtId="0" fontId="11" fillId="0" borderId="6" xfId="0" applyFont="1" applyBorder="1"/>
    <xf numFmtId="164" fontId="11" fillId="0" borderId="20" xfId="0" applyNumberFormat="1" applyFont="1" applyBorder="1"/>
    <xf numFmtId="164" fontId="11" fillId="0" borderId="34" xfId="0" applyNumberFormat="1" applyFont="1" applyBorder="1"/>
    <xf numFmtId="164" fontId="12" fillId="0" borderId="46" xfId="0" applyNumberFormat="1" applyFont="1" applyBorder="1"/>
    <xf numFmtId="0" fontId="12" fillId="0" borderId="47" xfId="0" applyFont="1" applyBorder="1"/>
    <xf numFmtId="164" fontId="12" fillId="0" borderId="47" xfId="0" applyNumberFormat="1" applyFont="1" applyBorder="1"/>
    <xf numFmtId="164" fontId="12" fillId="0" borderId="25" xfId="0" applyNumberFormat="1" applyFont="1" applyBorder="1"/>
    <xf numFmtId="0" fontId="10" fillId="0" borderId="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11</xdr:row>
      <xdr:rowOff>179989</xdr:rowOff>
    </xdr:from>
    <xdr:to>
      <xdr:col>10</xdr:col>
      <xdr:colOff>542925</xdr:colOff>
      <xdr:row>21</xdr:row>
      <xdr:rowOff>131444</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0" y="2380264"/>
          <a:ext cx="5953125" cy="1856455"/>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30"/>
  <sheetViews>
    <sheetView topLeftCell="A5" zoomScale="106" zoomScaleNormal="106" workbookViewId="0">
      <selection activeCell="G24" sqref="G24"/>
    </sheetView>
  </sheetViews>
  <sheetFormatPr defaultRowHeight="15" x14ac:dyDescent="0.25"/>
  <cols>
    <col min="1" max="1" width="19.28515625" customWidth="1"/>
    <col min="2" max="2" width="18.5703125" customWidth="1"/>
    <col min="3" max="3" width="12.28515625" customWidth="1"/>
    <col min="4" max="4" width="14.5703125" customWidth="1"/>
    <col min="12" max="12" width="18.7109375" customWidth="1"/>
    <col min="13" max="13" width="13.28515625" customWidth="1"/>
    <col min="14" max="14" width="10.140625" customWidth="1"/>
    <col min="15" max="16" width="8.28515625" customWidth="1"/>
  </cols>
  <sheetData>
    <row r="3" spans="1:18" ht="21" x14ac:dyDescent="0.35">
      <c r="L3" s="51" t="s">
        <v>10</v>
      </c>
      <c r="M3" s="51"/>
      <c r="N3" s="51"/>
      <c r="O3" s="51"/>
      <c r="P3" s="51"/>
      <c r="Q3" s="51"/>
      <c r="R3" s="51"/>
    </row>
    <row r="4" spans="1:18" x14ac:dyDescent="0.25">
      <c r="L4" s="52" t="s">
        <v>11</v>
      </c>
      <c r="M4" s="52"/>
      <c r="N4" s="7" t="s">
        <v>0</v>
      </c>
      <c r="O4" s="7" t="s">
        <v>1</v>
      </c>
      <c r="P4" s="7" t="s">
        <v>2</v>
      </c>
      <c r="Q4" s="7" t="s">
        <v>3</v>
      </c>
      <c r="R4" s="7" t="s">
        <v>4</v>
      </c>
    </row>
    <row r="5" spans="1:18" x14ac:dyDescent="0.25">
      <c r="L5" s="3" t="s">
        <v>5</v>
      </c>
      <c r="M5" s="3" t="s">
        <v>6</v>
      </c>
      <c r="N5" s="3">
        <v>200</v>
      </c>
      <c r="O5" s="3">
        <v>100</v>
      </c>
      <c r="P5" s="3">
        <v>100</v>
      </c>
      <c r="Q5" s="3">
        <v>100</v>
      </c>
      <c r="R5" s="3">
        <v>100</v>
      </c>
    </row>
    <row r="6" spans="1:18" x14ac:dyDescent="0.25">
      <c r="L6" s="3" t="s">
        <v>5</v>
      </c>
      <c r="M6" s="3" t="s">
        <v>7</v>
      </c>
      <c r="N6" s="3">
        <v>300</v>
      </c>
      <c r="O6" s="3">
        <v>150</v>
      </c>
      <c r="P6" s="3">
        <v>150</v>
      </c>
      <c r="Q6" s="3">
        <v>150</v>
      </c>
      <c r="R6" s="3">
        <v>150</v>
      </c>
    </row>
    <row r="7" spans="1:18" x14ac:dyDescent="0.25">
      <c r="L7" s="3" t="s">
        <v>8</v>
      </c>
      <c r="M7" s="3" t="s">
        <v>9</v>
      </c>
      <c r="N7" s="3">
        <v>400</v>
      </c>
      <c r="O7" s="3">
        <v>200</v>
      </c>
      <c r="P7" s="3">
        <v>200</v>
      </c>
      <c r="Q7" s="3">
        <v>200</v>
      </c>
      <c r="R7" s="3">
        <v>200</v>
      </c>
    </row>
    <row r="8" spans="1:18" ht="18.75" x14ac:dyDescent="0.3">
      <c r="A8" s="11"/>
    </row>
    <row r="9" spans="1:18" x14ac:dyDescent="0.25">
      <c r="A9" s="2"/>
      <c r="B9" s="2"/>
      <c r="C9" s="2"/>
      <c r="L9" s="53" t="s">
        <v>68</v>
      </c>
      <c r="M9" s="53"/>
      <c r="N9" s="53"/>
      <c r="O9" s="53"/>
      <c r="P9" s="53"/>
    </row>
    <row r="10" spans="1:18" x14ac:dyDescent="0.25">
      <c r="A10" s="2"/>
      <c r="B10" s="2"/>
      <c r="C10" s="2"/>
      <c r="L10" s="3"/>
      <c r="M10" s="7" t="s">
        <v>12</v>
      </c>
      <c r="N10" s="7" t="s">
        <v>13</v>
      </c>
      <c r="O10" s="7" t="s">
        <v>14</v>
      </c>
      <c r="P10" s="7" t="s">
        <v>15</v>
      </c>
    </row>
    <row r="11" spans="1:18" x14ac:dyDescent="0.25">
      <c r="A11" s="2"/>
      <c r="B11" s="2"/>
      <c r="C11" s="2"/>
      <c r="L11" s="7" t="s">
        <v>16</v>
      </c>
      <c r="M11" s="3">
        <v>7</v>
      </c>
      <c r="N11" s="3">
        <f>(M11*5)</f>
        <v>35</v>
      </c>
      <c r="O11" s="3">
        <f>(N11*4)</f>
        <v>140</v>
      </c>
      <c r="P11" s="3">
        <f>(O11*12)</f>
        <v>1680</v>
      </c>
    </row>
    <row r="12" spans="1:18" x14ac:dyDescent="0.25">
      <c r="A12" s="2"/>
      <c r="B12" s="2"/>
      <c r="C12" s="2"/>
      <c r="L12" s="3" t="s">
        <v>17</v>
      </c>
      <c r="M12" s="3">
        <f>(M11*400)</f>
        <v>2800</v>
      </c>
      <c r="N12" s="3">
        <f t="shared" ref="N12:P12" si="0">(N11*400)</f>
        <v>14000</v>
      </c>
      <c r="O12" s="3">
        <f t="shared" si="0"/>
        <v>56000</v>
      </c>
      <c r="P12" s="3">
        <f t="shared" si="0"/>
        <v>672000</v>
      </c>
    </row>
    <row r="13" spans="1:18" x14ac:dyDescent="0.25">
      <c r="A13" s="2"/>
      <c r="B13" s="2"/>
      <c r="C13" s="2"/>
      <c r="L13" s="3" t="s">
        <v>18</v>
      </c>
      <c r="M13" s="3">
        <v>1</v>
      </c>
      <c r="N13" s="3">
        <v>1</v>
      </c>
      <c r="O13" s="3">
        <v>1</v>
      </c>
      <c r="P13" s="3">
        <v>1</v>
      </c>
    </row>
    <row r="14" spans="1:18" x14ac:dyDescent="0.25">
      <c r="A14" s="13"/>
      <c r="B14" s="13"/>
      <c r="C14" s="13"/>
      <c r="L14" s="3" t="s">
        <v>19</v>
      </c>
      <c r="M14" s="3">
        <f>(M12*M13/100)</f>
        <v>28</v>
      </c>
      <c r="N14" s="3">
        <f>(N12*N13/100)</f>
        <v>140</v>
      </c>
      <c r="O14" s="3">
        <f>(O12*O13/100)</f>
        <v>560</v>
      </c>
      <c r="P14" s="3">
        <f>(P12*P13/100)</f>
        <v>6720</v>
      </c>
    </row>
    <row r="15" spans="1:18" x14ac:dyDescent="0.25">
      <c r="L15" s="9" t="s">
        <v>28</v>
      </c>
      <c r="M15" s="9"/>
      <c r="N15" s="9" t="s">
        <v>24</v>
      </c>
      <c r="O15" s="9" t="s">
        <v>25</v>
      </c>
      <c r="P15" s="9" t="s">
        <v>26</v>
      </c>
    </row>
    <row r="16" spans="1:18" x14ac:dyDescent="0.25">
      <c r="A16" s="52" t="s">
        <v>82</v>
      </c>
      <c r="B16" s="52"/>
      <c r="C16" s="52"/>
      <c r="D16" s="52"/>
      <c r="L16" s="7"/>
      <c r="M16" s="3"/>
      <c r="N16" s="3"/>
      <c r="O16" s="3"/>
      <c r="P16" s="3"/>
    </row>
    <row r="17" spans="1:16" x14ac:dyDescent="0.25">
      <c r="A17" s="3" t="s">
        <v>83</v>
      </c>
      <c r="B17" s="3"/>
      <c r="C17" s="3">
        <f>'Indtægter fodbold A'!E58</f>
        <v>344550</v>
      </c>
      <c r="D17" s="3"/>
      <c r="L17" s="3"/>
      <c r="M17" s="3"/>
      <c r="N17" s="3"/>
      <c r="O17" s="3"/>
      <c r="P17" s="3"/>
    </row>
    <row r="18" spans="1:16" x14ac:dyDescent="0.25">
      <c r="A18" s="3" t="s">
        <v>44</v>
      </c>
      <c r="B18" s="3"/>
      <c r="C18" s="3">
        <v>50000</v>
      </c>
      <c r="D18" s="3"/>
      <c r="L18" s="7" t="s">
        <v>20</v>
      </c>
      <c r="M18" s="3">
        <v>8</v>
      </c>
      <c r="N18" s="3">
        <v>40</v>
      </c>
      <c r="O18" s="3">
        <v>2080</v>
      </c>
      <c r="P18" s="3">
        <v>24960</v>
      </c>
    </row>
    <row r="19" spans="1:16" x14ac:dyDescent="0.25">
      <c r="A19" s="3" t="s">
        <v>84</v>
      </c>
      <c r="B19" s="3"/>
      <c r="C19" s="3">
        <v>10000</v>
      </c>
      <c r="D19" s="3"/>
      <c r="L19" s="3" t="s">
        <v>17</v>
      </c>
      <c r="M19" s="3">
        <f>(M18*600)</f>
        <v>4800</v>
      </c>
      <c r="N19" s="3">
        <f t="shared" ref="N19:P19" si="1">(N18*600)</f>
        <v>24000</v>
      </c>
      <c r="O19" s="3">
        <f t="shared" si="1"/>
        <v>1248000</v>
      </c>
      <c r="P19" s="3">
        <f t="shared" si="1"/>
        <v>14976000</v>
      </c>
    </row>
    <row r="20" spans="1:16" x14ac:dyDescent="0.25">
      <c r="A20" s="3" t="s">
        <v>85</v>
      </c>
      <c r="B20" s="3"/>
      <c r="C20" s="3">
        <v>20000</v>
      </c>
      <c r="D20" s="3" t="s">
        <v>86</v>
      </c>
      <c r="L20" s="3" t="s">
        <v>18</v>
      </c>
      <c r="M20" s="3">
        <v>1</v>
      </c>
      <c r="N20" s="3">
        <v>1</v>
      </c>
      <c r="O20" s="3">
        <v>1</v>
      </c>
      <c r="P20" s="3">
        <v>2</v>
      </c>
    </row>
    <row r="21" spans="1:16" x14ac:dyDescent="0.25">
      <c r="A21" s="3"/>
      <c r="B21" s="3"/>
      <c r="C21" s="3"/>
      <c r="D21" s="3"/>
      <c r="L21" s="3" t="s">
        <v>19</v>
      </c>
      <c r="M21" s="3">
        <f>(M19*M20/100)</f>
        <v>48</v>
      </c>
      <c r="N21" s="3">
        <f t="shared" ref="N21:P21" si="2">(N19*N20/100)</f>
        <v>240</v>
      </c>
      <c r="O21" s="3">
        <f t="shared" si="2"/>
        <v>12480</v>
      </c>
      <c r="P21" s="3">
        <f t="shared" si="2"/>
        <v>299520</v>
      </c>
    </row>
    <row r="22" spans="1:16" x14ac:dyDescent="0.25">
      <c r="A22" s="3"/>
      <c r="B22" s="3"/>
      <c r="C22" s="3"/>
      <c r="D22" s="3"/>
      <c r="L22" s="9" t="s">
        <v>28</v>
      </c>
      <c r="M22" s="9" t="s">
        <v>23</v>
      </c>
      <c r="N22" s="9" t="s">
        <v>24</v>
      </c>
      <c r="O22" s="9" t="s">
        <v>25</v>
      </c>
      <c r="P22" s="9" t="s">
        <v>26</v>
      </c>
    </row>
    <row r="23" spans="1:16" x14ac:dyDescent="0.25">
      <c r="A23" s="3"/>
      <c r="B23" s="3"/>
      <c r="C23" s="3"/>
      <c r="D23" s="3"/>
      <c r="L23" s="3"/>
      <c r="M23" s="3"/>
      <c r="N23" s="3"/>
      <c r="O23" s="3"/>
      <c r="P23" s="3"/>
    </row>
    <row r="24" spans="1:16" x14ac:dyDescent="0.25">
      <c r="A24" s="7" t="s">
        <v>27</v>
      </c>
      <c r="B24" s="7"/>
      <c r="C24" s="7">
        <f>SUM(C17:C23)</f>
        <v>424550</v>
      </c>
      <c r="D24" s="7"/>
      <c r="L24" s="7" t="s">
        <v>8</v>
      </c>
      <c r="M24" s="3">
        <v>16</v>
      </c>
      <c r="N24" s="3">
        <f>(M24*7)</f>
        <v>112</v>
      </c>
      <c r="O24" s="3">
        <f>(112*30)</f>
        <v>3360</v>
      </c>
      <c r="P24" s="3">
        <f>(O24*12)</f>
        <v>40320</v>
      </c>
    </row>
    <row r="25" spans="1:16" x14ac:dyDescent="0.25">
      <c r="L25" s="3" t="s">
        <v>17</v>
      </c>
      <c r="M25" s="3">
        <f>(M24*800)</f>
        <v>12800</v>
      </c>
      <c r="N25" s="3">
        <f t="shared" ref="N25:P25" si="3">(N24*800)</f>
        <v>89600</v>
      </c>
      <c r="O25" s="3">
        <f t="shared" si="3"/>
        <v>2688000</v>
      </c>
      <c r="P25" s="3">
        <f t="shared" si="3"/>
        <v>32256000</v>
      </c>
    </row>
    <row r="26" spans="1:16" x14ac:dyDescent="0.25">
      <c r="L26" s="3" t="s">
        <v>18</v>
      </c>
      <c r="M26" s="3">
        <v>1</v>
      </c>
      <c r="N26" s="3">
        <v>1</v>
      </c>
      <c r="O26" s="3">
        <v>1</v>
      </c>
      <c r="P26" s="3">
        <v>2</v>
      </c>
    </row>
    <row r="27" spans="1:16" x14ac:dyDescent="0.25">
      <c r="L27" s="3" t="s">
        <v>21</v>
      </c>
      <c r="M27" s="3">
        <f>(M25*M26/100)</f>
        <v>128</v>
      </c>
      <c r="N27" s="3">
        <f t="shared" ref="N27:P27" si="4">(N25*N26/100)</f>
        <v>896</v>
      </c>
      <c r="O27" s="3">
        <f t="shared" si="4"/>
        <v>26880</v>
      </c>
      <c r="P27" s="3">
        <f t="shared" si="4"/>
        <v>645120</v>
      </c>
    </row>
    <row r="28" spans="1:16" x14ac:dyDescent="0.25">
      <c r="L28" s="9" t="s">
        <v>28</v>
      </c>
      <c r="M28" s="9" t="s">
        <v>23</v>
      </c>
      <c r="N28" s="9" t="s">
        <v>24</v>
      </c>
      <c r="O28" s="9" t="s">
        <v>25</v>
      </c>
      <c r="P28" s="9" t="s">
        <v>26</v>
      </c>
    </row>
    <row r="29" spans="1:16" x14ac:dyDescent="0.25">
      <c r="L29" s="7" t="s">
        <v>22</v>
      </c>
      <c r="M29" s="7">
        <f>(M14+M21+M27)</f>
        <v>204</v>
      </c>
      <c r="N29" s="7">
        <f t="shared" ref="N29:P29" si="5">(N14+N21+N27)</f>
        <v>1276</v>
      </c>
      <c r="O29" s="7">
        <f t="shared" si="5"/>
        <v>39920</v>
      </c>
      <c r="P29" s="7">
        <f t="shared" si="5"/>
        <v>951360</v>
      </c>
    </row>
    <row r="30" spans="1:16" x14ac:dyDescent="0.25">
      <c r="L30" s="10" t="s">
        <v>29</v>
      </c>
    </row>
  </sheetData>
  <mergeCells count="4">
    <mergeCell ref="L3:R3"/>
    <mergeCell ref="L4:M4"/>
    <mergeCell ref="L9:P9"/>
    <mergeCell ref="A16:D1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G83"/>
  <sheetViews>
    <sheetView tabSelected="1" topLeftCell="A31" workbookViewId="0">
      <selection activeCell="G102" sqref="G102"/>
    </sheetView>
  </sheetViews>
  <sheetFormatPr defaultRowHeight="15" x14ac:dyDescent="0.25"/>
  <cols>
    <col min="1" max="1" width="31.7109375" customWidth="1"/>
    <col min="2" max="2" width="14.5703125" customWidth="1"/>
    <col min="4" max="4" width="24.7109375" customWidth="1"/>
    <col min="5" max="5" width="15" customWidth="1"/>
    <col min="6" max="6" width="22.28515625" customWidth="1"/>
  </cols>
  <sheetData>
    <row r="1" spans="1:7" ht="18" x14ac:dyDescent="0.25">
      <c r="A1" s="146" t="s">
        <v>282</v>
      </c>
      <c r="B1" s="146"/>
      <c r="C1" s="146"/>
      <c r="D1" s="146"/>
      <c r="E1" s="146"/>
      <c r="F1" s="146"/>
      <c r="G1" s="72"/>
    </row>
    <row r="2" spans="1:7" x14ac:dyDescent="0.25">
      <c r="A2" s="73" t="s">
        <v>247</v>
      </c>
      <c r="B2" s="74"/>
      <c r="C2" s="74"/>
      <c r="D2" s="74"/>
      <c r="E2" s="74"/>
      <c r="F2" s="75"/>
      <c r="G2" s="72"/>
    </row>
    <row r="3" spans="1:7" x14ac:dyDescent="0.25">
      <c r="A3" s="72"/>
      <c r="B3" s="72"/>
      <c r="C3" s="72"/>
      <c r="D3" s="72"/>
      <c r="E3" s="72"/>
      <c r="F3" s="72"/>
      <c r="G3" s="72"/>
    </row>
    <row r="4" spans="1:7" x14ac:dyDescent="0.25">
      <c r="A4" s="72"/>
      <c r="B4" s="72"/>
      <c r="C4" s="72"/>
      <c r="D4" s="72"/>
      <c r="E4" s="72"/>
      <c r="F4" s="76" t="s">
        <v>248</v>
      </c>
      <c r="G4" s="72"/>
    </row>
    <row r="5" spans="1:7" x14ac:dyDescent="0.25">
      <c r="A5" s="72"/>
      <c r="B5" s="72"/>
      <c r="C5" s="72"/>
      <c r="D5" s="72"/>
      <c r="E5" s="72"/>
      <c r="F5" s="72"/>
      <c r="G5" s="72"/>
    </row>
    <row r="6" spans="1:7" x14ac:dyDescent="0.25">
      <c r="A6" s="77" t="s">
        <v>249</v>
      </c>
      <c r="B6" s="72"/>
      <c r="C6" s="72"/>
      <c r="D6" s="72"/>
      <c r="E6" s="72"/>
      <c r="F6" s="77">
        <f>+F63</f>
        <v>421325</v>
      </c>
      <c r="G6" s="72"/>
    </row>
    <row r="7" spans="1:7" x14ac:dyDescent="0.25">
      <c r="A7" s="77" t="s">
        <v>250</v>
      </c>
      <c r="B7" s="72"/>
      <c r="C7" s="72"/>
      <c r="D7" s="72"/>
      <c r="E7" s="72"/>
      <c r="F7" s="78">
        <f>+F73</f>
        <v>-61250</v>
      </c>
      <c r="G7" s="72"/>
    </row>
    <row r="8" spans="1:7" x14ac:dyDescent="0.25">
      <c r="A8" s="77" t="s">
        <v>251</v>
      </c>
      <c r="B8" s="72"/>
      <c r="C8" s="72"/>
      <c r="D8" s="72"/>
      <c r="E8" s="72"/>
      <c r="F8" s="77">
        <f>SUM(F6:F7)</f>
        <v>360075</v>
      </c>
      <c r="G8" s="72"/>
    </row>
    <row r="9" spans="1:7" x14ac:dyDescent="0.25">
      <c r="A9" s="77"/>
      <c r="B9" s="72"/>
      <c r="C9" s="72"/>
      <c r="D9" s="72"/>
      <c r="E9" s="72"/>
      <c r="F9" s="77"/>
      <c r="G9" s="72"/>
    </row>
    <row r="10" spans="1:7" x14ac:dyDescent="0.25">
      <c r="A10" s="77" t="s">
        <v>252</v>
      </c>
      <c r="B10" s="72"/>
      <c r="C10" s="72"/>
      <c r="D10" s="72"/>
      <c r="E10" s="72"/>
      <c r="F10" s="78">
        <f>-F82/20</f>
        <v>-65000</v>
      </c>
      <c r="G10" s="72"/>
    </row>
    <row r="11" spans="1:7" x14ac:dyDescent="0.25">
      <c r="A11" s="77" t="s">
        <v>253</v>
      </c>
      <c r="B11" s="72"/>
      <c r="C11" s="72"/>
      <c r="D11" s="72"/>
      <c r="E11" s="72"/>
      <c r="F11" s="77">
        <f>SUM(F8:F10)</f>
        <v>295075</v>
      </c>
      <c r="G11" s="72"/>
    </row>
    <row r="12" spans="1:7" x14ac:dyDescent="0.25">
      <c r="A12" s="77"/>
      <c r="B12" s="72"/>
      <c r="C12" s="72"/>
      <c r="D12" s="72"/>
      <c r="E12" s="72"/>
      <c r="F12" s="77"/>
      <c r="G12" s="72"/>
    </row>
    <row r="13" spans="1:7" x14ac:dyDescent="0.25">
      <c r="A13" s="77" t="s">
        <v>254</v>
      </c>
      <c r="B13" s="72"/>
      <c r="C13" s="72"/>
      <c r="D13" s="72"/>
      <c r="E13" s="72"/>
      <c r="F13" s="78">
        <v>-10000</v>
      </c>
      <c r="G13" s="72"/>
    </row>
    <row r="14" spans="1:7" ht="15.75" thickBot="1" x14ac:dyDescent="0.3">
      <c r="A14" s="79" t="s">
        <v>255</v>
      </c>
      <c r="B14" s="72"/>
      <c r="C14" s="72"/>
      <c r="D14" s="72"/>
      <c r="E14" s="72"/>
      <c r="F14" s="80">
        <f>SUM(F11:F13)</f>
        <v>285075</v>
      </c>
      <c r="G14" s="72"/>
    </row>
    <row r="15" spans="1:7" ht="15.75" thickTop="1" x14ac:dyDescent="0.25">
      <c r="A15" s="77"/>
      <c r="B15" s="72"/>
      <c r="C15" s="72"/>
      <c r="D15" s="72"/>
      <c r="E15" s="72"/>
      <c r="F15" s="72"/>
      <c r="G15" s="72"/>
    </row>
    <row r="16" spans="1:7" x14ac:dyDescent="0.25">
      <c r="A16" s="77"/>
      <c r="B16" s="72"/>
      <c r="C16" s="72"/>
      <c r="D16" s="72"/>
      <c r="E16" s="72"/>
      <c r="F16" s="77"/>
      <c r="G16" s="72"/>
    </row>
    <row r="17" spans="1:7" x14ac:dyDescent="0.25">
      <c r="A17" s="77" t="s">
        <v>256</v>
      </c>
      <c r="B17" s="72"/>
      <c r="C17" s="72"/>
      <c r="D17" s="72"/>
      <c r="E17" s="72"/>
      <c r="F17" s="77">
        <f>+F14-F10</f>
        <v>350075</v>
      </c>
      <c r="G17" s="72"/>
    </row>
    <row r="18" spans="1:7" x14ac:dyDescent="0.25">
      <c r="A18" s="77" t="s">
        <v>257</v>
      </c>
      <c r="B18" s="72"/>
      <c r="C18" s="72"/>
      <c r="D18" s="72"/>
      <c r="E18" s="72"/>
      <c r="F18" s="78">
        <v>-130000</v>
      </c>
      <c r="G18" s="72"/>
    </row>
    <row r="19" spans="1:7" x14ac:dyDescent="0.25">
      <c r="A19" s="79" t="s">
        <v>258</v>
      </c>
      <c r="B19" s="81"/>
      <c r="C19" s="81"/>
      <c r="D19" s="81"/>
      <c r="E19" s="81"/>
      <c r="F19" s="82">
        <f>+$F$17+F18</f>
        <v>220075</v>
      </c>
      <c r="G19" s="72"/>
    </row>
    <row r="20" spans="1:7" x14ac:dyDescent="0.25">
      <c r="A20" s="77"/>
      <c r="B20" s="72"/>
      <c r="C20" s="72"/>
      <c r="D20" s="72"/>
      <c r="E20" s="72"/>
      <c r="F20" s="77"/>
      <c r="G20" s="72"/>
    </row>
    <row r="21" spans="1:7" x14ac:dyDescent="0.25">
      <c r="A21" s="79" t="s">
        <v>259</v>
      </c>
      <c r="B21" s="72"/>
      <c r="C21" s="72"/>
      <c r="D21" s="72"/>
      <c r="E21" s="72"/>
      <c r="F21" s="82">
        <f>+F17-F13</f>
        <v>360075</v>
      </c>
      <c r="G21" s="72"/>
    </row>
    <row r="22" spans="1:7" x14ac:dyDescent="0.25">
      <c r="A22" s="79"/>
      <c r="B22" s="72"/>
      <c r="C22" s="72"/>
      <c r="D22" s="72"/>
      <c r="E22" s="72"/>
      <c r="F22" s="83"/>
      <c r="G22" s="72"/>
    </row>
    <row r="23" spans="1:7" x14ac:dyDescent="0.25">
      <c r="A23" s="79"/>
      <c r="B23" s="72"/>
      <c r="C23" s="72"/>
      <c r="D23" s="72"/>
      <c r="E23" s="72"/>
      <c r="F23" s="83"/>
      <c r="G23" s="72"/>
    </row>
    <row r="24" spans="1:7" x14ac:dyDescent="0.25">
      <c r="A24" s="77"/>
      <c r="B24" s="72"/>
      <c r="C24" s="72"/>
      <c r="D24" s="72"/>
      <c r="E24" s="72"/>
      <c r="F24" s="77"/>
      <c r="G24" s="72"/>
    </row>
    <row r="25" spans="1:7" x14ac:dyDescent="0.25">
      <c r="A25" s="73" t="s">
        <v>260</v>
      </c>
      <c r="B25" s="74"/>
      <c r="C25" s="74"/>
      <c r="D25" s="74"/>
      <c r="E25" s="74"/>
      <c r="F25" s="75"/>
      <c r="G25" s="72"/>
    </row>
    <row r="26" spans="1:7" x14ac:dyDescent="0.25">
      <c r="A26" s="72"/>
      <c r="B26" s="72"/>
      <c r="C26" s="72"/>
      <c r="D26" s="72"/>
      <c r="E26" s="72"/>
      <c r="F26" s="72"/>
      <c r="G26" s="72"/>
    </row>
    <row r="27" spans="1:7" x14ac:dyDescent="0.25">
      <c r="A27" s="72"/>
      <c r="B27" s="72"/>
      <c r="C27" s="72"/>
      <c r="D27" s="72"/>
      <c r="E27" s="72"/>
      <c r="F27" s="76" t="s">
        <v>248</v>
      </c>
      <c r="G27" s="72"/>
    </row>
    <row r="28" spans="1:7" x14ac:dyDescent="0.25">
      <c r="A28" s="72"/>
      <c r="B28" s="72"/>
      <c r="C28" s="72"/>
      <c r="D28" s="72"/>
      <c r="E28" s="72"/>
      <c r="F28" s="72"/>
      <c r="G28" s="72"/>
    </row>
    <row r="29" spans="1:7" x14ac:dyDescent="0.25">
      <c r="A29" s="77" t="s">
        <v>249</v>
      </c>
      <c r="B29" s="72"/>
      <c r="C29" s="72"/>
      <c r="D29" s="72"/>
      <c r="E29" s="72"/>
      <c r="F29" s="77">
        <f>+F63</f>
        <v>421325</v>
      </c>
      <c r="G29" s="72"/>
    </row>
    <row r="30" spans="1:7" x14ac:dyDescent="0.25">
      <c r="A30" s="77" t="s">
        <v>261</v>
      </c>
      <c r="B30" s="72"/>
      <c r="C30" s="72"/>
      <c r="D30" s="72"/>
      <c r="E30" s="72"/>
      <c r="F30" s="77">
        <v>-140000</v>
      </c>
      <c r="G30" s="72"/>
    </row>
    <row r="31" spans="1:7" x14ac:dyDescent="0.25">
      <c r="A31" s="77" t="s">
        <v>250</v>
      </c>
      <c r="B31" s="72"/>
      <c r="C31" s="72"/>
      <c r="D31" s="72"/>
      <c r="E31" s="72"/>
      <c r="F31" s="78">
        <f>+F73</f>
        <v>-61250</v>
      </c>
      <c r="G31" s="72"/>
    </row>
    <row r="32" spans="1:7" x14ac:dyDescent="0.25">
      <c r="A32" s="77" t="s">
        <v>251</v>
      </c>
      <c r="B32" s="72"/>
      <c r="C32" s="72"/>
      <c r="D32" s="72"/>
      <c r="E32" s="72"/>
      <c r="F32" s="77">
        <f>SUM(F29:F31)</f>
        <v>220075</v>
      </c>
      <c r="G32" s="72"/>
    </row>
    <row r="33" spans="1:7" x14ac:dyDescent="0.25">
      <c r="A33" s="77"/>
      <c r="B33" s="72"/>
      <c r="C33" s="72"/>
      <c r="D33" s="72"/>
      <c r="E33" s="72"/>
      <c r="F33" s="77"/>
      <c r="G33" s="72"/>
    </row>
    <row r="34" spans="1:7" x14ac:dyDescent="0.25">
      <c r="A34" s="77" t="s">
        <v>262</v>
      </c>
      <c r="B34" s="72"/>
      <c r="C34" s="72"/>
      <c r="D34" s="72"/>
      <c r="E34" s="72"/>
      <c r="F34" s="78">
        <v>0</v>
      </c>
      <c r="G34" s="72"/>
    </row>
    <row r="35" spans="1:7" x14ac:dyDescent="0.25">
      <c r="A35" s="77" t="s">
        <v>253</v>
      </c>
      <c r="B35" s="72"/>
      <c r="C35" s="72"/>
      <c r="D35" s="72"/>
      <c r="E35" s="72"/>
      <c r="F35" s="77">
        <f>SUM(F32:F34)</f>
        <v>220075</v>
      </c>
      <c r="G35" s="72"/>
    </row>
    <row r="36" spans="1:7" x14ac:dyDescent="0.25">
      <c r="A36" s="77"/>
      <c r="B36" s="72"/>
      <c r="C36" s="72"/>
      <c r="D36" s="72"/>
      <c r="E36" s="72"/>
      <c r="F36" s="77"/>
      <c r="G36" s="72"/>
    </row>
    <row r="37" spans="1:7" x14ac:dyDescent="0.25">
      <c r="A37" s="77" t="s">
        <v>263</v>
      </c>
      <c r="B37" s="72"/>
      <c r="C37" s="72"/>
      <c r="D37" s="72"/>
      <c r="E37" s="72"/>
      <c r="F37" s="78">
        <v>0</v>
      </c>
      <c r="G37" s="72"/>
    </row>
    <row r="38" spans="1:7" ht="15.75" thickBot="1" x14ac:dyDescent="0.3">
      <c r="A38" s="79" t="s">
        <v>255</v>
      </c>
      <c r="B38" s="72"/>
      <c r="C38" s="72"/>
      <c r="D38" s="72"/>
      <c r="E38" s="72"/>
      <c r="F38" s="80">
        <f>SUM(F35:F37)</f>
        <v>220075</v>
      </c>
      <c r="G38" s="72"/>
    </row>
    <row r="39" spans="1:7" ht="15.75" thickTop="1" x14ac:dyDescent="0.25">
      <c r="A39" s="77"/>
      <c r="B39" s="72"/>
      <c r="C39" s="72"/>
      <c r="D39" s="72"/>
      <c r="E39" s="72"/>
      <c r="F39" s="72"/>
      <c r="G39" s="72"/>
    </row>
    <row r="40" spans="1:7" x14ac:dyDescent="0.25">
      <c r="A40" s="77"/>
      <c r="B40" s="72"/>
      <c r="C40" s="72"/>
      <c r="D40" s="72"/>
      <c r="E40" s="72"/>
      <c r="F40" s="77"/>
      <c r="G40" s="72"/>
    </row>
    <row r="41" spans="1:7" x14ac:dyDescent="0.25">
      <c r="A41" s="77" t="s">
        <v>264</v>
      </c>
      <c r="B41" s="72"/>
      <c r="C41" s="72"/>
      <c r="D41" s="72"/>
      <c r="E41" s="72"/>
      <c r="F41" s="77">
        <f>+F38-F34</f>
        <v>220075</v>
      </c>
      <c r="G41" s="72"/>
    </row>
    <row r="42" spans="1:7" x14ac:dyDescent="0.25">
      <c r="A42" s="77"/>
      <c r="B42" s="72"/>
      <c r="C42" s="72"/>
      <c r="D42" s="72"/>
      <c r="E42" s="72"/>
      <c r="F42" s="77"/>
      <c r="G42" s="72"/>
    </row>
    <row r="43" spans="1:7" x14ac:dyDescent="0.25">
      <c r="A43" s="77" t="s">
        <v>265</v>
      </c>
      <c r="B43" s="72"/>
      <c r="C43" s="72"/>
      <c r="D43" s="72"/>
      <c r="E43" s="72"/>
      <c r="F43" s="77">
        <v>-130000</v>
      </c>
      <c r="G43" s="72"/>
    </row>
    <row r="44" spans="1:7" x14ac:dyDescent="0.25">
      <c r="A44" s="77" t="s">
        <v>266</v>
      </c>
      <c r="B44" s="72"/>
      <c r="C44" s="72"/>
      <c r="D44" s="72"/>
      <c r="E44" s="72"/>
      <c r="F44" s="77">
        <v>-130000</v>
      </c>
      <c r="G44" s="72"/>
    </row>
    <row r="45" spans="1:7" x14ac:dyDescent="0.25">
      <c r="A45" s="77"/>
      <c r="B45" s="72"/>
      <c r="C45" s="72"/>
      <c r="D45" s="72"/>
      <c r="E45" s="72"/>
      <c r="F45" s="77"/>
      <c r="G45" s="72"/>
    </row>
    <row r="46" spans="1:7" ht="15.75" thickBot="1" x14ac:dyDescent="0.3">
      <c r="A46" s="77"/>
      <c r="B46" s="72"/>
      <c r="C46" s="72"/>
      <c r="D46" s="72"/>
      <c r="E46" s="72"/>
      <c r="F46" s="77"/>
      <c r="G46" s="72"/>
    </row>
    <row r="47" spans="1:7" ht="15.75" thickBot="1" x14ac:dyDescent="0.3">
      <c r="A47" s="84" t="s">
        <v>267</v>
      </c>
      <c r="B47" s="85"/>
      <c r="C47" s="85"/>
      <c r="D47" s="85"/>
      <c r="E47" s="85"/>
      <c r="F47" s="86"/>
      <c r="G47" s="72"/>
    </row>
    <row r="48" spans="1:7" ht="15.75" thickBot="1" x14ac:dyDescent="0.3">
      <c r="A48" s="77"/>
      <c r="B48" s="72"/>
      <c r="C48" s="72"/>
      <c r="D48" s="72"/>
      <c r="E48" s="72"/>
      <c r="F48" s="77"/>
      <c r="G48" s="72"/>
    </row>
    <row r="49" spans="1:7" ht="15.75" thickBot="1" x14ac:dyDescent="0.3">
      <c r="A49" s="87" t="s">
        <v>268</v>
      </c>
      <c r="B49" s="88"/>
      <c r="C49" s="88"/>
      <c r="D49" s="88"/>
      <c r="E49" s="88"/>
      <c r="F49" s="89"/>
      <c r="G49" s="72"/>
    </row>
    <row r="50" spans="1:7" x14ac:dyDescent="0.25">
      <c r="A50" s="90" t="s">
        <v>269</v>
      </c>
      <c r="B50" s="91"/>
      <c r="C50" s="92"/>
      <c r="D50" s="92"/>
      <c r="E50" s="92"/>
      <c r="F50" s="93">
        <v>1300000</v>
      </c>
      <c r="G50" s="72"/>
    </row>
    <row r="51" spans="1:7" x14ac:dyDescent="0.25">
      <c r="A51" s="90" t="s">
        <v>270</v>
      </c>
      <c r="B51" s="92"/>
      <c r="C51" s="92"/>
      <c r="D51" s="92"/>
      <c r="E51" s="92"/>
      <c r="F51" s="93">
        <v>130000</v>
      </c>
      <c r="G51" s="72"/>
    </row>
    <row r="52" spans="1:7" x14ac:dyDescent="0.25">
      <c r="A52" s="90" t="s">
        <v>271</v>
      </c>
      <c r="B52" s="92"/>
      <c r="C52" s="92"/>
      <c r="D52" s="92"/>
      <c r="E52" s="92"/>
      <c r="F52" s="93">
        <v>130000</v>
      </c>
      <c r="G52" s="72"/>
    </row>
    <row r="53" spans="1:7" ht="15.75" thickBot="1" x14ac:dyDescent="0.3">
      <c r="A53" s="94" t="s">
        <v>272</v>
      </c>
      <c r="B53" s="95"/>
      <c r="C53" s="95"/>
      <c r="D53" s="95"/>
      <c r="E53" s="95"/>
      <c r="F53" s="96" t="s">
        <v>94</v>
      </c>
      <c r="G53" s="72"/>
    </row>
    <row r="54" spans="1:7" x14ac:dyDescent="0.25">
      <c r="A54" s="77"/>
      <c r="B54" s="72"/>
      <c r="C54" s="72"/>
      <c r="D54" s="72"/>
      <c r="E54" s="72"/>
      <c r="F54" s="77"/>
      <c r="G54" s="72"/>
    </row>
    <row r="55" spans="1:7" ht="15.75" thickBot="1" x14ac:dyDescent="0.3">
      <c r="A55" s="77"/>
      <c r="B55" s="72"/>
      <c r="C55" s="72"/>
      <c r="D55" s="72"/>
      <c r="E55" s="72"/>
      <c r="F55" s="77"/>
      <c r="G55" s="72"/>
    </row>
    <row r="56" spans="1:7" ht="52.5" thickBot="1" x14ac:dyDescent="0.3">
      <c r="A56" s="97" t="s">
        <v>236</v>
      </c>
      <c r="B56" s="98" t="s">
        <v>237</v>
      </c>
      <c r="C56" s="98" t="s">
        <v>238</v>
      </c>
      <c r="D56" s="99" t="s">
        <v>273</v>
      </c>
      <c r="E56" s="98" t="s">
        <v>239</v>
      </c>
      <c r="F56" s="100" t="s">
        <v>21</v>
      </c>
      <c r="G56" s="72"/>
    </row>
    <row r="57" spans="1:7" x14ac:dyDescent="0.25">
      <c r="A57" s="101" t="s">
        <v>274</v>
      </c>
      <c r="B57" s="102">
        <f>(25*25)</f>
        <v>625</v>
      </c>
      <c r="C57" s="103">
        <v>3</v>
      </c>
      <c r="D57" s="103">
        <f>(B57*C57)</f>
        <v>1875</v>
      </c>
      <c r="E57" s="103">
        <v>100</v>
      </c>
      <c r="F57" s="104">
        <f>(D57*E57)</f>
        <v>187500</v>
      </c>
      <c r="G57" s="72"/>
    </row>
    <row r="58" spans="1:7" x14ac:dyDescent="0.25">
      <c r="A58" s="105" t="s">
        <v>275</v>
      </c>
      <c r="B58" s="106">
        <v>100</v>
      </c>
      <c r="C58" s="107">
        <v>2</v>
      </c>
      <c r="D58" s="107">
        <f>(B58*C58)</f>
        <v>200</v>
      </c>
      <c r="E58" s="107">
        <v>100</v>
      </c>
      <c r="F58" s="108">
        <f>(D58*E58)</f>
        <v>20000</v>
      </c>
      <c r="G58" s="72"/>
    </row>
    <row r="59" spans="1:7" x14ac:dyDescent="0.25">
      <c r="A59" s="105" t="s">
        <v>240</v>
      </c>
      <c r="B59" s="106">
        <v>5</v>
      </c>
      <c r="C59" s="107">
        <v>40</v>
      </c>
      <c r="D59" s="107">
        <f>(B59*C59)</f>
        <v>200</v>
      </c>
      <c r="E59" s="107">
        <v>200</v>
      </c>
      <c r="F59" s="108">
        <f>(D59*E59)</f>
        <v>40000</v>
      </c>
      <c r="G59" s="72"/>
    </row>
    <row r="60" spans="1:7" x14ac:dyDescent="0.25">
      <c r="A60" s="105" t="s">
        <v>276</v>
      </c>
      <c r="B60" s="106">
        <v>120</v>
      </c>
      <c r="C60" s="107">
        <v>4</v>
      </c>
      <c r="D60" s="107">
        <f>(B60*C60)</f>
        <v>480</v>
      </c>
      <c r="E60" s="107">
        <v>100</v>
      </c>
      <c r="F60" s="108">
        <f>(D60*E60)</f>
        <v>48000</v>
      </c>
      <c r="G60" s="72"/>
    </row>
    <row r="61" spans="1:7" x14ac:dyDescent="0.25">
      <c r="A61" s="105" t="s">
        <v>246</v>
      </c>
      <c r="B61" s="106"/>
      <c r="C61" s="107"/>
      <c r="D61" s="107">
        <f>SUM(D57:D60)</f>
        <v>2755</v>
      </c>
      <c r="E61" s="107">
        <v>40</v>
      </c>
      <c r="F61" s="108">
        <f>(D61*E61)</f>
        <v>110200</v>
      </c>
      <c r="G61" s="72"/>
    </row>
    <row r="62" spans="1:7" ht="15.75" thickBot="1" x14ac:dyDescent="0.3">
      <c r="A62" s="109" t="s">
        <v>243</v>
      </c>
      <c r="B62" s="110">
        <v>625</v>
      </c>
      <c r="C62" s="111"/>
      <c r="D62" s="111"/>
      <c r="E62" s="111">
        <v>25</v>
      </c>
      <c r="F62" s="112">
        <f>(B62*E62)</f>
        <v>15625</v>
      </c>
      <c r="G62" s="72"/>
    </row>
    <row r="63" spans="1:7" ht="15.75" thickBot="1" x14ac:dyDescent="0.3">
      <c r="A63" s="113" t="s">
        <v>277</v>
      </c>
      <c r="B63" s="114"/>
      <c r="C63" s="115"/>
      <c r="D63" s="115"/>
      <c r="E63" s="115"/>
      <c r="F63" s="116">
        <f>SUM(F57:F62)</f>
        <v>421325</v>
      </c>
      <c r="G63" s="72"/>
    </row>
    <row r="64" spans="1:7" x14ac:dyDescent="0.25">
      <c r="A64" s="72"/>
      <c r="B64" s="72"/>
      <c r="C64" s="77"/>
      <c r="D64" s="77"/>
      <c r="E64" s="77"/>
      <c r="F64" s="77"/>
      <c r="G64" s="72"/>
    </row>
    <row r="65" spans="1:7" x14ac:dyDescent="0.25">
      <c r="A65" s="72"/>
      <c r="B65" s="72"/>
      <c r="C65" s="77"/>
      <c r="D65" s="77"/>
      <c r="E65" s="77"/>
      <c r="F65" s="77"/>
      <c r="G65" s="72"/>
    </row>
    <row r="66" spans="1:7" ht="15.75" thickBot="1" x14ac:dyDescent="0.3">
      <c r="A66" s="72"/>
      <c r="B66" s="72"/>
      <c r="C66" s="77"/>
      <c r="D66" s="77"/>
      <c r="E66" s="77"/>
      <c r="F66" s="77"/>
      <c r="G66" s="72"/>
    </row>
    <row r="67" spans="1:7" ht="15.75" thickBot="1" x14ac:dyDescent="0.3">
      <c r="A67" s="117" t="s">
        <v>278</v>
      </c>
      <c r="B67" s="118"/>
      <c r="C67" s="88"/>
      <c r="D67" s="88"/>
      <c r="E67" s="88"/>
      <c r="F67" s="119"/>
      <c r="G67" s="72"/>
    </row>
    <row r="68" spans="1:7" x14ac:dyDescent="0.25">
      <c r="A68" s="120" t="s">
        <v>241</v>
      </c>
      <c r="B68" s="121"/>
      <c r="C68" s="122"/>
      <c r="D68" s="122"/>
      <c r="E68" s="123"/>
      <c r="F68" s="124">
        <v>-21250</v>
      </c>
      <c r="G68" s="72"/>
    </row>
    <row r="69" spans="1:7" x14ac:dyDescent="0.25">
      <c r="A69" s="125" t="s">
        <v>242</v>
      </c>
      <c r="B69" s="126"/>
      <c r="C69" s="127"/>
      <c r="D69" s="127"/>
      <c r="E69" s="128"/>
      <c r="F69" s="129">
        <v>-10000</v>
      </c>
      <c r="G69" s="72"/>
    </row>
    <row r="70" spans="1:7" x14ac:dyDescent="0.25">
      <c r="A70" s="125" t="s">
        <v>63</v>
      </c>
      <c r="B70" s="126"/>
      <c r="C70" s="127"/>
      <c r="D70" s="127"/>
      <c r="E70" s="128"/>
      <c r="F70" s="129">
        <v>-10000</v>
      </c>
      <c r="G70" s="72"/>
    </row>
    <row r="71" spans="1:7" x14ac:dyDescent="0.25">
      <c r="A71" s="125" t="s">
        <v>279</v>
      </c>
      <c r="B71" s="126"/>
      <c r="C71" s="127"/>
      <c r="D71" s="127"/>
      <c r="E71" s="128"/>
      <c r="F71" s="129">
        <v>-10000</v>
      </c>
      <c r="G71" s="72"/>
    </row>
    <row r="72" spans="1:7" ht="15.75" thickBot="1" x14ac:dyDescent="0.3">
      <c r="A72" s="130" t="s">
        <v>280</v>
      </c>
      <c r="B72" s="131"/>
      <c r="C72" s="132"/>
      <c r="D72" s="132"/>
      <c r="E72" s="133"/>
      <c r="F72" s="134">
        <v>-10000</v>
      </c>
      <c r="G72" s="72"/>
    </row>
    <row r="73" spans="1:7" ht="15.75" thickBot="1" x14ac:dyDescent="0.3">
      <c r="A73" s="135" t="s">
        <v>281</v>
      </c>
      <c r="B73" s="136"/>
      <c r="C73" s="115"/>
      <c r="D73" s="115"/>
      <c r="E73" s="137"/>
      <c r="F73" s="116">
        <f>SUM(F68:F72)</f>
        <v>-61250</v>
      </c>
      <c r="G73" s="72"/>
    </row>
    <row r="74" spans="1:7" x14ac:dyDescent="0.25">
      <c r="A74" s="72"/>
      <c r="B74" s="72"/>
      <c r="C74" s="77"/>
      <c r="D74" s="77"/>
      <c r="E74" s="77"/>
      <c r="F74" s="77"/>
      <c r="G74" s="72"/>
    </row>
    <row r="75" spans="1:7" x14ac:dyDescent="0.25">
      <c r="A75" s="72"/>
      <c r="B75" s="72"/>
      <c r="C75" s="72"/>
      <c r="D75" s="72"/>
      <c r="E75" s="72"/>
      <c r="F75" s="72"/>
      <c r="G75" s="72"/>
    </row>
    <row r="76" spans="1:7" ht="15.75" thickBot="1" x14ac:dyDescent="0.3">
      <c r="A76" s="72"/>
      <c r="B76" s="72"/>
      <c r="C76" s="72"/>
      <c r="D76" s="72"/>
      <c r="E76" s="72"/>
      <c r="F76" s="72"/>
      <c r="G76" s="72"/>
    </row>
    <row r="77" spans="1:7" ht="15.75" thickBot="1" x14ac:dyDescent="0.3">
      <c r="A77" s="117" t="s">
        <v>245</v>
      </c>
      <c r="B77" s="118"/>
      <c r="C77" s="88"/>
      <c r="D77" s="88"/>
      <c r="E77" s="88"/>
      <c r="F77" s="119"/>
      <c r="G77" s="72"/>
    </row>
    <row r="78" spans="1:7" x14ac:dyDescent="0.25">
      <c r="A78" s="138" t="s">
        <v>233</v>
      </c>
      <c r="B78" s="139"/>
      <c r="C78" s="78"/>
      <c r="D78" s="78"/>
      <c r="E78" s="78"/>
      <c r="F78" s="140">
        <v>500000</v>
      </c>
      <c r="G78" s="72"/>
    </row>
    <row r="79" spans="1:7" x14ac:dyDescent="0.25">
      <c r="A79" s="141" t="s">
        <v>244</v>
      </c>
      <c r="B79" s="126"/>
      <c r="C79" s="127"/>
      <c r="D79" s="127"/>
      <c r="E79" s="127"/>
      <c r="F79" s="108">
        <v>525000</v>
      </c>
      <c r="G79" s="72"/>
    </row>
    <row r="80" spans="1:7" x14ac:dyDescent="0.25">
      <c r="A80" s="141" t="s">
        <v>234</v>
      </c>
      <c r="B80" s="126"/>
      <c r="C80" s="127"/>
      <c r="D80" s="127"/>
      <c r="E80" s="127"/>
      <c r="F80" s="108">
        <v>75000</v>
      </c>
      <c r="G80" s="72"/>
    </row>
    <row r="81" spans="1:7" x14ac:dyDescent="0.25">
      <c r="A81" s="141" t="s">
        <v>235</v>
      </c>
      <c r="B81" s="126"/>
      <c r="C81" s="127"/>
      <c r="D81" s="127"/>
      <c r="E81" s="127"/>
      <c r="F81" s="108">
        <v>200000</v>
      </c>
      <c r="G81" s="72"/>
    </row>
    <row r="82" spans="1:7" ht="15.75" thickBot="1" x14ac:dyDescent="0.3">
      <c r="A82" s="142" t="s">
        <v>27</v>
      </c>
      <c r="B82" s="143"/>
      <c r="C82" s="144"/>
      <c r="D82" s="144"/>
      <c r="E82" s="144"/>
      <c r="F82" s="145">
        <f>SUM(F78:F81)</f>
        <v>1300000</v>
      </c>
      <c r="G82" s="72"/>
    </row>
    <row r="83" spans="1:7" x14ac:dyDescent="0.25">
      <c r="A83" s="77"/>
      <c r="B83" s="77"/>
      <c r="C83" s="77"/>
      <c r="D83" s="77"/>
      <c r="E83" s="77"/>
      <c r="F83" s="77"/>
      <c r="G83" s="72"/>
    </row>
  </sheetData>
  <mergeCells count="4">
    <mergeCell ref="A2:F2"/>
    <mergeCell ref="A25:F25"/>
    <mergeCell ref="A47:F47"/>
    <mergeCell ref="A1:F1"/>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K20"/>
  <sheetViews>
    <sheetView workbookViewId="0">
      <selection activeCell="F30" sqref="F30"/>
    </sheetView>
  </sheetViews>
  <sheetFormatPr defaultRowHeight="15" x14ac:dyDescent="0.25"/>
  <sheetData>
    <row r="7" spans="1:11" ht="23.25" x14ac:dyDescent="0.35">
      <c r="A7" s="55" t="s">
        <v>227</v>
      </c>
      <c r="B7" s="55"/>
      <c r="C7" s="55"/>
      <c r="D7" s="55"/>
      <c r="E7" s="55"/>
      <c r="F7" s="55"/>
      <c r="G7" s="55"/>
      <c r="H7" s="55"/>
      <c r="I7" s="55"/>
      <c r="J7" s="55"/>
      <c r="K7" s="55"/>
    </row>
    <row r="8" spans="1:11" x14ac:dyDescent="0.25">
      <c r="A8" s="56" t="s">
        <v>221</v>
      </c>
      <c r="B8" s="56"/>
      <c r="C8" s="56"/>
      <c r="D8" s="56"/>
      <c r="E8" s="56"/>
      <c r="F8" s="56"/>
      <c r="G8" s="56"/>
      <c r="H8" s="56"/>
      <c r="I8" s="56"/>
      <c r="J8" s="56"/>
      <c r="K8" s="56"/>
    </row>
    <row r="9" spans="1:11" x14ac:dyDescent="0.25">
      <c r="A9" s="54" t="s">
        <v>222</v>
      </c>
      <c r="B9" s="54"/>
      <c r="C9" s="54"/>
      <c r="D9" s="54"/>
      <c r="E9" s="54"/>
      <c r="F9" s="54"/>
      <c r="G9" s="54"/>
      <c r="H9" s="54"/>
      <c r="I9" s="54"/>
      <c r="J9" s="54"/>
      <c r="K9" s="54"/>
    </row>
    <row r="11" spans="1:11" x14ac:dyDescent="0.25">
      <c r="B11" s="45" t="s">
        <v>223</v>
      </c>
      <c r="C11" s="45"/>
      <c r="D11" s="45"/>
      <c r="E11" s="45"/>
      <c r="F11" s="45"/>
      <c r="G11" s="45"/>
      <c r="H11" s="45"/>
      <c r="I11" s="45"/>
      <c r="J11" s="45"/>
    </row>
    <row r="13" spans="1:11" x14ac:dyDescent="0.25">
      <c r="B13" s="54"/>
      <c r="C13" s="54"/>
      <c r="D13" s="54"/>
      <c r="E13" s="54"/>
      <c r="F13" s="54"/>
      <c r="G13" s="54"/>
      <c r="H13" s="54"/>
      <c r="I13" s="54"/>
      <c r="J13" s="54"/>
      <c r="K13" s="54"/>
    </row>
    <row r="14" spans="1:11" x14ac:dyDescent="0.25">
      <c r="B14" s="54"/>
      <c r="C14" s="54"/>
      <c r="D14" s="54"/>
      <c r="E14" s="54"/>
      <c r="F14" s="54"/>
      <c r="G14" s="54"/>
      <c r="H14" s="54"/>
      <c r="I14" s="54"/>
      <c r="J14" s="54"/>
      <c r="K14" s="54"/>
    </row>
    <row r="15" spans="1:11" x14ac:dyDescent="0.25">
      <c r="B15" s="54"/>
      <c r="C15" s="54"/>
      <c r="D15" s="54"/>
      <c r="E15" s="54"/>
      <c r="F15" s="54"/>
      <c r="G15" s="54"/>
      <c r="H15" s="54"/>
      <c r="I15" s="54"/>
      <c r="J15" s="54"/>
      <c r="K15" s="54"/>
    </row>
    <row r="16" spans="1:11" x14ac:dyDescent="0.25">
      <c r="B16" s="54"/>
      <c r="C16" s="54"/>
      <c r="D16" s="54"/>
      <c r="E16" s="54"/>
      <c r="F16" s="54"/>
      <c r="G16" s="54"/>
      <c r="H16" s="54"/>
      <c r="I16" s="54"/>
      <c r="J16" s="54"/>
      <c r="K16" s="54"/>
    </row>
    <row r="17" spans="2:11" x14ac:dyDescent="0.25">
      <c r="B17" s="54"/>
      <c r="C17" s="54"/>
      <c r="D17" s="54"/>
      <c r="E17" s="54"/>
      <c r="F17" s="54"/>
      <c r="G17" s="54"/>
      <c r="H17" s="54"/>
      <c r="I17" s="54"/>
      <c r="J17" s="54"/>
      <c r="K17" s="54"/>
    </row>
    <row r="18" spans="2:11" x14ac:dyDescent="0.25">
      <c r="B18" s="54"/>
      <c r="C18" s="54"/>
      <c r="D18" s="54"/>
      <c r="E18" s="54"/>
      <c r="F18" s="54"/>
      <c r="G18" s="54"/>
      <c r="H18" s="54"/>
      <c r="I18" s="54"/>
      <c r="J18" s="54"/>
      <c r="K18" s="54"/>
    </row>
    <row r="19" spans="2:11" x14ac:dyDescent="0.25">
      <c r="B19" s="54"/>
      <c r="C19" s="54"/>
      <c r="D19" s="54"/>
      <c r="E19" s="54"/>
      <c r="F19" s="54"/>
      <c r="G19" s="54"/>
      <c r="H19" s="54"/>
      <c r="I19" s="54"/>
      <c r="J19" s="54"/>
      <c r="K19" s="54"/>
    </row>
    <row r="20" spans="2:11" x14ac:dyDescent="0.25">
      <c r="B20" s="54"/>
      <c r="C20" s="54"/>
      <c r="D20" s="54"/>
      <c r="E20" s="54"/>
      <c r="F20" s="54"/>
      <c r="G20" s="54"/>
      <c r="H20" s="54"/>
      <c r="I20" s="54"/>
      <c r="J20" s="54"/>
      <c r="K20" s="54"/>
    </row>
  </sheetData>
  <mergeCells count="4">
    <mergeCell ref="B13:K20"/>
    <mergeCell ref="A7:K7"/>
    <mergeCell ref="A9:K9"/>
    <mergeCell ref="A8:K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B1:F61"/>
  <sheetViews>
    <sheetView topLeftCell="A13" workbookViewId="0">
      <selection activeCell="I22" sqref="I22"/>
    </sheetView>
  </sheetViews>
  <sheetFormatPr defaultRowHeight="15" x14ac:dyDescent="0.25"/>
  <cols>
    <col min="2" max="2" width="21.140625" customWidth="1"/>
    <col min="5" max="5" width="11.5703125" customWidth="1"/>
    <col min="6" max="6" width="17.140625" customWidth="1"/>
  </cols>
  <sheetData>
    <row r="1" spans="2:6" ht="15.75" thickBot="1" x14ac:dyDescent="0.3"/>
    <row r="2" spans="2:6" x14ac:dyDescent="0.25">
      <c r="B2" s="57" t="s">
        <v>205</v>
      </c>
      <c r="C2" s="58"/>
      <c r="D2" s="58"/>
      <c r="E2" s="58"/>
      <c r="F2" s="59"/>
    </row>
    <row r="3" spans="2:6" x14ac:dyDescent="0.25">
      <c r="B3" s="38" t="s">
        <v>49</v>
      </c>
      <c r="C3" s="39"/>
      <c r="D3" s="39"/>
      <c r="E3" s="39" t="s">
        <v>50</v>
      </c>
      <c r="F3" s="40"/>
    </row>
    <row r="4" spans="2:6" x14ac:dyDescent="0.25">
      <c r="B4" s="38" t="s">
        <v>51</v>
      </c>
      <c r="C4" s="39"/>
      <c r="D4" s="39"/>
      <c r="E4" s="39">
        <v>2500000</v>
      </c>
      <c r="F4" s="40"/>
    </row>
    <row r="5" spans="2:6" x14ac:dyDescent="0.25">
      <c r="B5" s="38" t="s">
        <v>106</v>
      </c>
      <c r="C5" s="39"/>
      <c r="D5" s="39"/>
      <c r="E5" s="39">
        <f>(E45)</f>
        <v>441252</v>
      </c>
      <c r="F5" s="40"/>
    </row>
    <row r="6" spans="2:6" x14ac:dyDescent="0.25">
      <c r="B6" s="38" t="s">
        <v>52</v>
      </c>
      <c r="C6" s="39"/>
      <c r="D6" s="39"/>
      <c r="E6" s="39">
        <f>(E53)</f>
        <v>353000</v>
      </c>
      <c r="F6" s="40"/>
    </row>
    <row r="7" spans="2:6" x14ac:dyDescent="0.25">
      <c r="B7" s="38" t="s">
        <v>161</v>
      </c>
      <c r="C7" s="39"/>
      <c r="D7" s="39"/>
      <c r="E7" s="39">
        <f>(E61)</f>
        <v>50000</v>
      </c>
      <c r="F7" s="40"/>
    </row>
    <row r="8" spans="2:6" x14ac:dyDescent="0.25">
      <c r="B8" s="38" t="s">
        <v>193</v>
      </c>
      <c r="C8" s="39"/>
      <c r="D8" s="39"/>
      <c r="E8" s="39">
        <f>(E32)</f>
        <v>40400</v>
      </c>
      <c r="F8" s="40"/>
    </row>
    <row r="9" spans="2:6" x14ac:dyDescent="0.25">
      <c r="B9" s="38" t="s">
        <v>53</v>
      </c>
      <c r="C9" s="39"/>
      <c r="D9" s="39"/>
      <c r="E9" s="39">
        <v>0</v>
      </c>
      <c r="F9" s="40"/>
    </row>
    <row r="10" spans="2:6" x14ac:dyDescent="0.25">
      <c r="B10" s="38" t="s">
        <v>194</v>
      </c>
      <c r="C10" s="39"/>
      <c r="D10" s="39"/>
      <c r="E10" s="39">
        <f>(E25)</f>
        <v>53680</v>
      </c>
      <c r="F10" s="40"/>
    </row>
    <row r="11" spans="2:6" x14ac:dyDescent="0.25">
      <c r="B11" s="38" t="s">
        <v>203</v>
      </c>
      <c r="C11" s="39"/>
      <c r="D11" s="39"/>
      <c r="E11" s="39">
        <v>75000</v>
      </c>
      <c r="F11" s="40"/>
    </row>
    <row r="12" spans="2:6" x14ac:dyDescent="0.25">
      <c r="B12" s="38" t="s">
        <v>54</v>
      </c>
      <c r="C12" s="39"/>
      <c r="D12" s="39"/>
      <c r="E12" s="39">
        <v>0</v>
      </c>
      <c r="F12" s="40" t="s">
        <v>228</v>
      </c>
    </row>
    <row r="13" spans="2:6" x14ac:dyDescent="0.25">
      <c r="B13" s="38" t="s">
        <v>200</v>
      </c>
      <c r="C13" s="39"/>
      <c r="D13" s="39"/>
      <c r="E13" s="39">
        <f>SUM(E4:E12)</f>
        <v>3513332</v>
      </c>
      <c r="F13" s="40"/>
    </row>
    <row r="14" spans="2:6" x14ac:dyDescent="0.25">
      <c r="B14" s="38" t="s">
        <v>201</v>
      </c>
      <c r="C14" s="39"/>
      <c r="D14" s="39"/>
      <c r="E14" s="39">
        <f>(E15-E13)</f>
        <v>186668</v>
      </c>
      <c r="F14" s="40"/>
    </row>
    <row r="15" spans="2:6" ht="15.75" thickBot="1" x14ac:dyDescent="0.3">
      <c r="B15" s="41" t="s">
        <v>27</v>
      </c>
      <c r="C15" s="42"/>
      <c r="D15" s="43"/>
      <c r="E15" s="42">
        <v>3700000</v>
      </c>
      <c r="F15" s="44"/>
    </row>
    <row r="17" spans="2:6" x14ac:dyDescent="0.25">
      <c r="B17" s="7" t="s">
        <v>156</v>
      </c>
      <c r="C17" s="3" t="s">
        <v>160</v>
      </c>
      <c r="D17" s="3" t="s">
        <v>157</v>
      </c>
      <c r="E17" s="3" t="s">
        <v>27</v>
      </c>
      <c r="F17" s="12" t="s">
        <v>175</v>
      </c>
    </row>
    <row r="18" spans="2:6" x14ac:dyDescent="0.25">
      <c r="B18" s="3" t="s">
        <v>164</v>
      </c>
      <c r="C18" s="3">
        <v>80</v>
      </c>
      <c r="D18" s="3">
        <v>140</v>
      </c>
      <c r="E18" s="3">
        <f>(C18*D18)</f>
        <v>11200</v>
      </c>
      <c r="F18" s="3" t="s">
        <v>184</v>
      </c>
    </row>
    <row r="19" spans="2:6" x14ac:dyDescent="0.25">
      <c r="B19" s="3" t="s">
        <v>155</v>
      </c>
      <c r="C19" s="3">
        <v>20</v>
      </c>
      <c r="D19" s="3">
        <v>224</v>
      </c>
      <c r="E19" s="3">
        <f>(C19*D19)</f>
        <v>4480</v>
      </c>
      <c r="F19" s="3" t="s">
        <v>184</v>
      </c>
    </row>
    <row r="20" spans="2:6" x14ac:dyDescent="0.25">
      <c r="B20" s="3" t="s">
        <v>158</v>
      </c>
      <c r="C20" s="3">
        <v>8</v>
      </c>
      <c r="D20" s="3">
        <v>1600</v>
      </c>
      <c r="E20" s="3">
        <f>(C20*D20)</f>
        <v>12800</v>
      </c>
      <c r="F20" s="3" t="s">
        <v>184</v>
      </c>
    </row>
    <row r="21" spans="2:6" x14ac:dyDescent="0.25">
      <c r="B21" s="3" t="s">
        <v>159</v>
      </c>
      <c r="C21" s="3">
        <v>1</v>
      </c>
      <c r="D21" s="3">
        <v>2000</v>
      </c>
      <c r="E21" s="3">
        <f t="shared" ref="E21:E24" si="0">(C21*D21)</f>
        <v>2000</v>
      </c>
      <c r="F21" s="3" t="s">
        <v>185</v>
      </c>
    </row>
    <row r="22" spans="2:6" x14ac:dyDescent="0.25">
      <c r="B22" s="3" t="s">
        <v>166</v>
      </c>
      <c r="C22" s="3">
        <v>3</v>
      </c>
      <c r="D22" s="3">
        <v>2400</v>
      </c>
      <c r="E22" s="3">
        <f t="shared" si="0"/>
        <v>7200</v>
      </c>
      <c r="F22" s="3" t="s">
        <v>183</v>
      </c>
    </row>
    <row r="23" spans="2:6" x14ac:dyDescent="0.25">
      <c r="B23" s="3" t="s">
        <v>208</v>
      </c>
      <c r="C23" s="3">
        <v>2</v>
      </c>
      <c r="D23" s="3">
        <v>6000</v>
      </c>
      <c r="E23" s="3">
        <f t="shared" si="0"/>
        <v>12000</v>
      </c>
      <c r="F23" s="3" t="s">
        <v>209</v>
      </c>
    </row>
    <row r="24" spans="2:6" x14ac:dyDescent="0.25">
      <c r="B24" s="3" t="s">
        <v>204</v>
      </c>
      <c r="C24" s="3">
        <v>40</v>
      </c>
      <c r="D24" s="3">
        <v>100</v>
      </c>
      <c r="E24" s="3">
        <f t="shared" si="0"/>
        <v>4000</v>
      </c>
      <c r="F24" s="3" t="s">
        <v>178</v>
      </c>
    </row>
    <row r="25" spans="2:6" x14ac:dyDescent="0.25">
      <c r="B25" s="7" t="s">
        <v>165</v>
      </c>
      <c r="C25" s="7"/>
      <c r="D25" s="7"/>
      <c r="E25" s="7">
        <f>SUM(E18:E24)</f>
        <v>53680</v>
      </c>
      <c r="F25" s="3"/>
    </row>
    <row r="27" spans="2:6" x14ac:dyDescent="0.25">
      <c r="B27" s="7" t="s">
        <v>171</v>
      </c>
      <c r="C27" s="3" t="s">
        <v>160</v>
      </c>
      <c r="D27" s="3" t="s">
        <v>39</v>
      </c>
      <c r="E27" s="3" t="s">
        <v>27</v>
      </c>
      <c r="F27" s="12" t="s">
        <v>175</v>
      </c>
    </row>
    <row r="28" spans="2:6" x14ac:dyDescent="0.25">
      <c r="B28" s="3" t="s">
        <v>167</v>
      </c>
      <c r="C28" s="3">
        <v>6</v>
      </c>
      <c r="D28" s="3">
        <v>2400</v>
      </c>
      <c r="E28" s="3">
        <f>(C28*D28)</f>
        <v>14400</v>
      </c>
      <c r="F28" s="3" t="s">
        <v>183</v>
      </c>
    </row>
    <row r="29" spans="2:6" x14ac:dyDescent="0.25">
      <c r="B29" s="3" t="s">
        <v>168</v>
      </c>
      <c r="C29" s="3">
        <v>5</v>
      </c>
      <c r="D29" s="3">
        <v>3200</v>
      </c>
      <c r="E29" s="3">
        <f>(C29*D29)</f>
        <v>16000</v>
      </c>
      <c r="F29" s="3" t="s">
        <v>183</v>
      </c>
    </row>
    <row r="30" spans="2:6" x14ac:dyDescent="0.25">
      <c r="B30" s="3" t="s">
        <v>169</v>
      </c>
      <c r="C30" s="3">
        <v>1</v>
      </c>
      <c r="D30" s="3">
        <v>5000</v>
      </c>
      <c r="E30" s="3">
        <f>(C30*D30)</f>
        <v>5000</v>
      </c>
      <c r="F30" s="3" t="s">
        <v>176</v>
      </c>
    </row>
    <row r="31" spans="2:6" x14ac:dyDescent="0.25">
      <c r="B31" s="3" t="s">
        <v>170</v>
      </c>
      <c r="C31" s="3">
        <v>1</v>
      </c>
      <c r="D31" s="3">
        <v>5000</v>
      </c>
      <c r="E31" s="3">
        <f>(C31*D31)</f>
        <v>5000</v>
      </c>
      <c r="F31" s="3" t="s">
        <v>184</v>
      </c>
    </row>
    <row r="32" spans="2:6" x14ac:dyDescent="0.25">
      <c r="B32" s="7" t="s">
        <v>27</v>
      </c>
      <c r="C32" s="7"/>
      <c r="D32" s="7"/>
      <c r="E32" s="7">
        <f>SUM(E28:E31)</f>
        <v>40400</v>
      </c>
      <c r="F32" s="3"/>
    </row>
    <row r="34" spans="2:6" x14ac:dyDescent="0.25">
      <c r="B34" s="7" t="s">
        <v>172</v>
      </c>
      <c r="C34" s="7" t="s">
        <v>160</v>
      </c>
      <c r="D34" s="7" t="s">
        <v>157</v>
      </c>
      <c r="E34" s="7" t="s">
        <v>27</v>
      </c>
      <c r="F34" s="7" t="s">
        <v>175</v>
      </c>
    </row>
    <row r="35" spans="2:6" x14ac:dyDescent="0.25">
      <c r="B35" s="3" t="s">
        <v>173</v>
      </c>
      <c r="C35" s="3">
        <v>1</v>
      </c>
      <c r="D35" s="3">
        <v>212000</v>
      </c>
      <c r="E35" s="3">
        <f>(C35*D35)</f>
        <v>212000</v>
      </c>
      <c r="F35" s="3" t="s">
        <v>178</v>
      </c>
    </row>
    <row r="36" spans="2:6" x14ac:dyDescent="0.25">
      <c r="B36" s="3" t="s">
        <v>174</v>
      </c>
      <c r="C36" s="3">
        <v>1</v>
      </c>
      <c r="D36" s="3">
        <v>60000</v>
      </c>
      <c r="E36" s="3">
        <f>(C36*D36)</f>
        <v>60000</v>
      </c>
      <c r="F36" s="3" t="s">
        <v>178</v>
      </c>
    </row>
    <row r="37" spans="2:6" x14ac:dyDescent="0.25">
      <c r="B37" s="3" t="s">
        <v>225</v>
      </c>
      <c r="C37" s="3">
        <v>4</v>
      </c>
      <c r="D37" s="3">
        <v>11000</v>
      </c>
      <c r="E37" s="3">
        <f>(C37*D37)</f>
        <v>44000</v>
      </c>
      <c r="F37" s="3" t="s">
        <v>215</v>
      </c>
    </row>
    <row r="38" spans="2:6" x14ac:dyDescent="0.25">
      <c r="B38" s="3" t="s">
        <v>179</v>
      </c>
      <c r="C38" s="3">
        <v>2</v>
      </c>
      <c r="D38" s="3">
        <v>9000</v>
      </c>
      <c r="E38" s="3">
        <f t="shared" ref="E38:E44" si="1">(C38*D38)</f>
        <v>18000</v>
      </c>
      <c r="F38" s="3" t="s">
        <v>177</v>
      </c>
    </row>
    <row r="39" spans="2:6" x14ac:dyDescent="0.25">
      <c r="B39" s="3" t="s">
        <v>212</v>
      </c>
      <c r="C39" s="3">
        <v>8</v>
      </c>
      <c r="D39" s="3">
        <v>3999</v>
      </c>
      <c r="E39" s="3">
        <f t="shared" si="1"/>
        <v>31992</v>
      </c>
      <c r="F39" s="3" t="s">
        <v>211</v>
      </c>
    </row>
    <row r="40" spans="2:6" x14ac:dyDescent="0.25">
      <c r="B40" s="3" t="s">
        <v>213</v>
      </c>
      <c r="C40" s="3">
        <v>1</v>
      </c>
      <c r="D40" s="3">
        <v>4500</v>
      </c>
      <c r="E40" s="3">
        <f t="shared" si="1"/>
        <v>4500</v>
      </c>
      <c r="F40" s="3" t="s">
        <v>210</v>
      </c>
    </row>
    <row r="41" spans="2:6" x14ac:dyDescent="0.25">
      <c r="B41" s="3" t="s">
        <v>181</v>
      </c>
      <c r="C41" s="3">
        <v>2</v>
      </c>
      <c r="D41" s="3">
        <v>3000</v>
      </c>
      <c r="E41" s="3">
        <f t="shared" si="1"/>
        <v>6000</v>
      </c>
      <c r="F41" s="3" t="s">
        <v>226</v>
      </c>
    </row>
    <row r="42" spans="2:6" x14ac:dyDescent="0.25">
      <c r="B42" s="3" t="s">
        <v>180</v>
      </c>
      <c r="C42" s="3">
        <v>1</v>
      </c>
      <c r="D42" s="3"/>
      <c r="E42" s="3">
        <v>25000</v>
      </c>
      <c r="F42" s="3" t="s">
        <v>202</v>
      </c>
    </row>
    <row r="43" spans="2:6" x14ac:dyDescent="0.25">
      <c r="B43" s="3" t="s">
        <v>214</v>
      </c>
      <c r="C43" s="3">
        <v>4</v>
      </c>
      <c r="D43" s="3">
        <v>2440</v>
      </c>
      <c r="E43" s="3">
        <f>(C43*D43)</f>
        <v>9760</v>
      </c>
      <c r="F43" s="3" t="s">
        <v>210</v>
      </c>
    </row>
    <row r="44" spans="2:6" x14ac:dyDescent="0.25">
      <c r="B44" s="3" t="s">
        <v>182</v>
      </c>
      <c r="C44" s="3">
        <v>1</v>
      </c>
      <c r="D44" s="3">
        <v>30000</v>
      </c>
      <c r="E44" s="3">
        <f t="shared" si="1"/>
        <v>30000</v>
      </c>
      <c r="F44" s="3" t="s">
        <v>188</v>
      </c>
    </row>
    <row r="45" spans="2:6" x14ac:dyDescent="0.25">
      <c r="B45" s="7" t="s">
        <v>27</v>
      </c>
      <c r="C45" s="7"/>
      <c r="D45" s="7"/>
      <c r="E45" s="7">
        <f>SUM(E35:E44)</f>
        <v>441252</v>
      </c>
      <c r="F45" s="3"/>
    </row>
    <row r="47" spans="2:6" x14ac:dyDescent="0.25">
      <c r="B47" s="7" t="s">
        <v>52</v>
      </c>
      <c r="C47" s="7" t="s">
        <v>160</v>
      </c>
      <c r="D47" s="7" t="s">
        <v>157</v>
      </c>
      <c r="E47" s="7" t="s">
        <v>27</v>
      </c>
      <c r="F47" s="7" t="s">
        <v>175</v>
      </c>
    </row>
    <row r="48" spans="2:6" x14ac:dyDescent="0.25">
      <c r="B48" s="3" t="s">
        <v>186</v>
      </c>
      <c r="C48" s="3">
        <v>1</v>
      </c>
      <c r="D48" s="3">
        <v>220000</v>
      </c>
      <c r="E48" s="3">
        <f>(C48*D48)</f>
        <v>220000</v>
      </c>
      <c r="F48" s="3" t="s">
        <v>178</v>
      </c>
    </row>
    <row r="49" spans="2:6" x14ac:dyDescent="0.25">
      <c r="B49" s="3" t="s">
        <v>187</v>
      </c>
      <c r="C49" s="3">
        <v>1</v>
      </c>
      <c r="D49" s="3">
        <v>52000</v>
      </c>
      <c r="E49" s="3">
        <f>(C49*D49)</f>
        <v>52000</v>
      </c>
      <c r="F49" s="3" t="s">
        <v>178</v>
      </c>
    </row>
    <row r="50" spans="2:6" x14ac:dyDescent="0.25">
      <c r="B50" s="3" t="s">
        <v>189</v>
      </c>
      <c r="C50" s="3">
        <v>1</v>
      </c>
      <c r="D50" s="3">
        <v>40000</v>
      </c>
      <c r="E50" s="3">
        <f>(C50*D50)</f>
        <v>40000</v>
      </c>
      <c r="F50" s="3" t="s">
        <v>207</v>
      </c>
    </row>
    <row r="51" spans="2:6" x14ac:dyDescent="0.25">
      <c r="B51" s="12" t="s">
        <v>190</v>
      </c>
      <c r="C51" s="12">
        <v>1</v>
      </c>
      <c r="D51" s="12">
        <v>16000</v>
      </c>
      <c r="E51" s="3">
        <f>(C51*D51)</f>
        <v>16000</v>
      </c>
      <c r="F51" s="12" t="s">
        <v>184</v>
      </c>
    </row>
    <row r="52" spans="2:6" x14ac:dyDescent="0.25">
      <c r="B52" s="3" t="s">
        <v>191</v>
      </c>
      <c r="C52" s="3">
        <v>1</v>
      </c>
      <c r="D52" s="3">
        <v>25000</v>
      </c>
      <c r="E52" s="3">
        <f>(C52*D52)</f>
        <v>25000</v>
      </c>
      <c r="F52" s="3" t="s">
        <v>192</v>
      </c>
    </row>
    <row r="53" spans="2:6" x14ac:dyDescent="0.25">
      <c r="B53" s="7" t="s">
        <v>27</v>
      </c>
      <c r="C53" s="7"/>
      <c r="D53" s="7"/>
      <c r="E53" s="7">
        <f>SUM(E48:E52)</f>
        <v>353000</v>
      </c>
      <c r="F53" s="3"/>
    </row>
    <row r="55" spans="2:6" x14ac:dyDescent="0.25">
      <c r="B55" s="7" t="s">
        <v>161</v>
      </c>
      <c r="C55" s="7" t="s">
        <v>160</v>
      </c>
      <c r="D55" s="7" t="s">
        <v>39</v>
      </c>
      <c r="E55" s="7" t="s">
        <v>27</v>
      </c>
      <c r="F55" s="7" t="s">
        <v>175</v>
      </c>
    </row>
    <row r="56" spans="2:6" x14ac:dyDescent="0.25">
      <c r="B56" s="3" t="s">
        <v>195</v>
      </c>
      <c r="C56" s="3">
        <v>1</v>
      </c>
      <c r="D56" s="3">
        <v>6000</v>
      </c>
      <c r="E56" s="3">
        <f>(C56*D56)</f>
        <v>6000</v>
      </c>
      <c r="F56" s="3" t="s">
        <v>117</v>
      </c>
    </row>
    <row r="57" spans="2:6" x14ac:dyDescent="0.25">
      <c r="B57" s="3" t="s">
        <v>196</v>
      </c>
      <c r="C57" s="3">
        <v>6</v>
      </c>
      <c r="D57" s="3">
        <v>4000</v>
      </c>
      <c r="E57" s="3">
        <f>(C57*D57)</f>
        <v>24000</v>
      </c>
      <c r="F57" s="3" t="s">
        <v>197</v>
      </c>
    </row>
    <row r="58" spans="2:6" x14ac:dyDescent="0.25">
      <c r="B58" s="3" t="s">
        <v>198</v>
      </c>
      <c r="C58" s="3">
        <v>1</v>
      </c>
      <c r="D58" s="3">
        <v>5000</v>
      </c>
      <c r="E58" s="3">
        <f t="shared" ref="E58:E60" si="2">(C58*D58)</f>
        <v>5000</v>
      </c>
      <c r="F58" s="3"/>
    </row>
    <row r="59" spans="2:6" x14ac:dyDescent="0.25">
      <c r="B59" s="3" t="s">
        <v>199</v>
      </c>
      <c r="C59" s="3">
        <v>1</v>
      </c>
      <c r="D59" s="3">
        <v>10000</v>
      </c>
      <c r="E59" s="3">
        <f t="shared" si="2"/>
        <v>10000</v>
      </c>
      <c r="F59" s="3" t="s">
        <v>117</v>
      </c>
    </row>
    <row r="60" spans="2:6" x14ac:dyDescent="0.25">
      <c r="B60" s="3" t="s">
        <v>206</v>
      </c>
      <c r="C60" s="3">
        <v>1</v>
      </c>
      <c r="D60" s="3">
        <v>5000</v>
      </c>
      <c r="E60" s="3">
        <f t="shared" si="2"/>
        <v>5000</v>
      </c>
      <c r="F60" s="3" t="s">
        <v>117</v>
      </c>
    </row>
    <row r="61" spans="2:6" x14ac:dyDescent="0.25">
      <c r="B61" s="7" t="s">
        <v>27</v>
      </c>
      <c r="C61" s="7"/>
      <c r="D61" s="7"/>
      <c r="E61" s="7">
        <f>SUM(E56:E60)</f>
        <v>50000</v>
      </c>
      <c r="F61" s="3"/>
    </row>
  </sheetData>
  <mergeCells count="1">
    <mergeCell ref="B2:F2"/>
  </mergeCell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G24"/>
  <sheetViews>
    <sheetView workbookViewId="0">
      <selection activeCell="B23" sqref="B23"/>
    </sheetView>
  </sheetViews>
  <sheetFormatPr defaultRowHeight="15" x14ac:dyDescent="0.25"/>
  <cols>
    <col min="1" max="1" width="22.42578125" customWidth="1"/>
    <col min="2" max="2" width="10.42578125" customWidth="1"/>
    <col min="5" max="5" width="13.5703125" customWidth="1"/>
    <col min="6" max="6" width="15.28515625" customWidth="1"/>
  </cols>
  <sheetData>
    <row r="1" spans="1:7" ht="24" thickBot="1" x14ac:dyDescent="0.4">
      <c r="A1" s="60" t="s">
        <v>224</v>
      </c>
      <c r="B1" s="61"/>
      <c r="C1" s="61"/>
      <c r="D1" s="61"/>
      <c r="E1" s="61"/>
      <c r="F1" s="61"/>
      <c r="G1" s="62"/>
    </row>
    <row r="3" spans="1:7" x14ac:dyDescent="0.25">
      <c r="A3" s="8" t="s">
        <v>55</v>
      </c>
      <c r="E3" s="8" t="s">
        <v>61</v>
      </c>
    </row>
    <row r="4" spans="1:7" x14ac:dyDescent="0.25">
      <c r="A4" s="7" t="s">
        <v>49</v>
      </c>
      <c r="B4" s="7" t="s">
        <v>56</v>
      </c>
      <c r="C4" s="7" t="s">
        <v>57</v>
      </c>
      <c r="E4" s="7" t="s">
        <v>49</v>
      </c>
      <c r="F4" s="7" t="s">
        <v>56</v>
      </c>
      <c r="G4" s="7" t="s">
        <v>64</v>
      </c>
    </row>
    <row r="5" spans="1:7" x14ac:dyDescent="0.25">
      <c r="A5" s="3" t="s">
        <v>107</v>
      </c>
      <c r="B5" s="3">
        <v>225000</v>
      </c>
      <c r="C5" s="3">
        <f>(B5/12)</f>
        <v>18750</v>
      </c>
      <c r="E5" s="3" t="s">
        <v>66</v>
      </c>
      <c r="F5" s="3">
        <f>'Indtægter fodbold A'!I10</f>
        <v>536050</v>
      </c>
      <c r="G5" s="3">
        <f>(F5/12)</f>
        <v>44670.833333333336</v>
      </c>
    </row>
    <row r="6" spans="1:7" x14ac:dyDescent="0.25">
      <c r="A6" s="3" t="s">
        <v>58</v>
      </c>
      <c r="B6" s="3">
        <v>75000</v>
      </c>
      <c r="C6" s="3">
        <f>(B6/12)</f>
        <v>6250</v>
      </c>
      <c r="E6" s="3" t="s">
        <v>67</v>
      </c>
      <c r="F6" s="3">
        <f>'Indtægter golf'!F23</f>
        <v>956325</v>
      </c>
      <c r="G6" s="3">
        <f t="shared" ref="G6:G15" si="0">(F6/12)</f>
        <v>79693.75</v>
      </c>
    </row>
    <row r="7" spans="1:7" x14ac:dyDescent="0.25">
      <c r="A7" s="3" t="s">
        <v>59</v>
      </c>
      <c r="B7" s="3">
        <v>20000</v>
      </c>
      <c r="C7" s="3">
        <f t="shared" ref="C7:C15" si="1">(B7/12)</f>
        <v>1666.6666666666667</v>
      </c>
      <c r="E7" s="3" t="s">
        <v>71</v>
      </c>
      <c r="F7">
        <f>'Indtægt koncepter'!D11</f>
        <v>75000</v>
      </c>
      <c r="G7" s="3">
        <f t="shared" si="0"/>
        <v>6250</v>
      </c>
    </row>
    <row r="8" spans="1:7" x14ac:dyDescent="0.25">
      <c r="A8" s="3" t="s">
        <v>72</v>
      </c>
      <c r="B8" s="3">
        <v>21000</v>
      </c>
      <c r="C8" s="3">
        <f t="shared" si="1"/>
        <v>1750</v>
      </c>
      <c r="E8" s="3"/>
      <c r="F8" s="3"/>
      <c r="G8" s="3">
        <f t="shared" si="0"/>
        <v>0</v>
      </c>
    </row>
    <row r="9" spans="1:7" x14ac:dyDescent="0.25">
      <c r="A9" s="3" t="s">
        <v>73</v>
      </c>
      <c r="B9" s="3">
        <v>30000</v>
      </c>
      <c r="C9" s="3">
        <f t="shared" si="1"/>
        <v>2500</v>
      </c>
      <c r="E9" s="3"/>
      <c r="F9" s="3"/>
      <c r="G9" s="3"/>
    </row>
    <row r="10" spans="1:7" x14ac:dyDescent="0.25">
      <c r="A10" s="3" t="s">
        <v>92</v>
      </c>
      <c r="B10" s="3">
        <v>375000</v>
      </c>
      <c r="C10" s="3">
        <f t="shared" si="1"/>
        <v>31250</v>
      </c>
      <c r="E10" s="3"/>
      <c r="F10" s="3"/>
      <c r="G10" s="3">
        <f t="shared" si="0"/>
        <v>0</v>
      </c>
    </row>
    <row r="11" spans="1:7" x14ac:dyDescent="0.25">
      <c r="A11" s="3" t="s">
        <v>60</v>
      </c>
      <c r="B11" s="3">
        <v>200000</v>
      </c>
      <c r="C11" s="3">
        <f t="shared" si="1"/>
        <v>16666.666666666668</v>
      </c>
      <c r="E11" s="3"/>
      <c r="F11" s="3"/>
      <c r="G11" s="3">
        <f t="shared" si="0"/>
        <v>0</v>
      </c>
    </row>
    <row r="12" spans="1:7" x14ac:dyDescent="0.25">
      <c r="A12" s="12" t="s">
        <v>62</v>
      </c>
      <c r="B12" s="3">
        <v>60000</v>
      </c>
      <c r="C12" s="3">
        <f t="shared" si="1"/>
        <v>5000</v>
      </c>
      <c r="E12" s="3"/>
      <c r="F12" s="3"/>
      <c r="G12" s="3">
        <f t="shared" si="0"/>
        <v>0</v>
      </c>
    </row>
    <row r="13" spans="1:7" x14ac:dyDescent="0.25">
      <c r="A13" s="3" t="s">
        <v>110</v>
      </c>
      <c r="B13" s="3">
        <v>25000</v>
      </c>
      <c r="C13" s="3">
        <f t="shared" si="1"/>
        <v>2083.3333333333335</v>
      </c>
      <c r="E13" s="3"/>
      <c r="F13" s="3"/>
      <c r="G13" s="3">
        <f t="shared" si="0"/>
        <v>0</v>
      </c>
    </row>
    <row r="14" spans="1:7" x14ac:dyDescent="0.25">
      <c r="A14" s="3" t="s">
        <v>63</v>
      </c>
      <c r="B14" s="3">
        <v>75000</v>
      </c>
      <c r="C14" s="3">
        <f t="shared" si="1"/>
        <v>6250</v>
      </c>
      <c r="E14" s="3"/>
      <c r="F14" s="3"/>
      <c r="G14" s="3">
        <f t="shared" si="0"/>
        <v>0</v>
      </c>
    </row>
    <row r="15" spans="1:7" ht="15.75" thickBot="1" x14ac:dyDescent="0.3">
      <c r="A15" s="4" t="s">
        <v>108</v>
      </c>
      <c r="B15" s="4">
        <v>60000</v>
      </c>
      <c r="C15" s="4">
        <f t="shared" si="1"/>
        <v>5000</v>
      </c>
      <c r="D15" t="s">
        <v>94</v>
      </c>
      <c r="E15" s="4"/>
      <c r="F15" s="4"/>
      <c r="G15" s="4">
        <f t="shared" si="0"/>
        <v>0</v>
      </c>
    </row>
    <row r="16" spans="1:7" ht="15.75" thickBot="1" x14ac:dyDescent="0.3">
      <c r="A16" s="16" t="s">
        <v>27</v>
      </c>
      <c r="B16" s="17">
        <f>SUM(B5:B15)</f>
        <v>1166000</v>
      </c>
      <c r="C16" s="18">
        <f>SUM(C5:C15)</f>
        <v>97166.666666666672</v>
      </c>
      <c r="E16" s="16" t="s">
        <v>27</v>
      </c>
      <c r="F16" s="17">
        <f>SUM(F4:F15)</f>
        <v>1567375</v>
      </c>
      <c r="G16" s="18">
        <f>SUM(G4:G15)</f>
        <v>130614.58333333334</v>
      </c>
    </row>
    <row r="22" spans="1:7" x14ac:dyDescent="0.25">
      <c r="A22" s="7" t="s">
        <v>65</v>
      </c>
      <c r="B22" s="7">
        <f>(F16-B16)</f>
        <v>401375</v>
      </c>
      <c r="C22" s="7">
        <f>(B22/12)</f>
        <v>33447.916666666664</v>
      </c>
    </row>
    <row r="24" spans="1:7" x14ac:dyDescent="0.25">
      <c r="A24" s="45" t="s">
        <v>232</v>
      </c>
      <c r="B24" s="45"/>
      <c r="C24" s="45"/>
      <c r="D24" s="45"/>
      <c r="E24" s="45"/>
      <c r="F24" s="45"/>
      <c r="G24" s="45"/>
    </row>
  </sheetData>
  <mergeCells count="1">
    <mergeCell ref="A1:G1"/>
  </mergeCells>
  <pageMargins left="0.7" right="0.7" top="0.75" bottom="0.75" header="0.3" footer="0.3"/>
  <pageSetup paperSize="9" orientation="landscape"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A4:S61"/>
  <sheetViews>
    <sheetView topLeftCell="A5" workbookViewId="0">
      <selection activeCell="G25" sqref="G25"/>
    </sheetView>
  </sheetViews>
  <sheetFormatPr defaultRowHeight="15" x14ac:dyDescent="0.25"/>
  <cols>
    <col min="1" max="1" width="18.5703125" customWidth="1"/>
    <col min="2" max="2" width="11.85546875" customWidth="1"/>
    <col min="3" max="3" width="11.42578125" customWidth="1"/>
    <col min="4" max="4" width="10.7109375" customWidth="1"/>
    <col min="5" max="5" width="15" customWidth="1"/>
    <col min="6" max="6" width="15.42578125" customWidth="1"/>
    <col min="7" max="7" width="15.7109375" customWidth="1"/>
    <col min="10" max="10" width="15" customWidth="1"/>
    <col min="11" max="11" width="14.7109375" customWidth="1"/>
    <col min="12" max="12" width="12.7109375" customWidth="1"/>
    <col min="13" max="13" width="9.85546875" customWidth="1"/>
    <col min="14" max="14" width="14.7109375" customWidth="1"/>
    <col min="15" max="15" width="13.7109375" customWidth="1"/>
    <col min="19" max="19" width="19.140625" customWidth="1"/>
  </cols>
  <sheetData>
    <row r="4" spans="1:19" ht="15.75" thickBot="1" x14ac:dyDescent="0.3"/>
    <row r="5" spans="1:19" ht="21" x14ac:dyDescent="0.35">
      <c r="A5" s="31" t="s">
        <v>21</v>
      </c>
      <c r="B5" s="3"/>
      <c r="C5" s="3"/>
      <c r="D5" s="3"/>
      <c r="E5" s="28"/>
      <c r="F5" s="46"/>
      <c r="G5" s="3" t="s">
        <v>229</v>
      </c>
      <c r="J5" s="64" t="s">
        <v>46</v>
      </c>
      <c r="K5" s="65"/>
      <c r="L5" s="65"/>
      <c r="M5" s="66"/>
      <c r="O5" s="63" t="s">
        <v>217</v>
      </c>
      <c r="P5" s="63"/>
      <c r="Q5" s="63"/>
      <c r="R5" s="63"/>
    </row>
    <row r="6" spans="1:19" ht="15.75" thickBot="1" x14ac:dyDescent="0.3">
      <c r="A6" s="32"/>
      <c r="B6" s="33"/>
      <c r="C6" s="33"/>
      <c r="D6" s="33"/>
      <c r="E6" s="34"/>
      <c r="F6" s="47"/>
      <c r="G6" s="7"/>
      <c r="J6" s="7" t="s">
        <v>35</v>
      </c>
      <c r="K6" s="7" t="s">
        <v>32</v>
      </c>
      <c r="L6" s="7" t="s">
        <v>33</v>
      </c>
      <c r="M6" s="7" t="s">
        <v>34</v>
      </c>
      <c r="N6" s="8"/>
      <c r="O6" s="8" t="s">
        <v>88</v>
      </c>
      <c r="P6" s="15" t="s">
        <v>89</v>
      </c>
      <c r="Q6" s="15" t="s">
        <v>90</v>
      </c>
      <c r="R6" s="15" t="s">
        <v>79</v>
      </c>
      <c r="S6" s="15" t="s">
        <v>218</v>
      </c>
    </row>
    <row r="7" spans="1:19" ht="15.75" thickBot="1" x14ac:dyDescent="0.3">
      <c r="A7" s="16" t="s">
        <v>47</v>
      </c>
      <c r="B7" s="17" t="s">
        <v>87</v>
      </c>
      <c r="C7" s="17" t="s">
        <v>38</v>
      </c>
      <c r="D7" s="17" t="s">
        <v>39</v>
      </c>
      <c r="E7" s="36" t="s">
        <v>40</v>
      </c>
      <c r="F7" s="48" t="s">
        <v>153</v>
      </c>
      <c r="G7" s="3"/>
      <c r="J7" s="3" t="s">
        <v>30</v>
      </c>
      <c r="K7" s="3">
        <v>100</v>
      </c>
      <c r="L7" s="3">
        <v>160</v>
      </c>
      <c r="M7" s="3">
        <f>(6*L7)</f>
        <v>960</v>
      </c>
      <c r="O7">
        <v>1</v>
      </c>
      <c r="P7">
        <v>20</v>
      </c>
      <c r="Q7">
        <v>30</v>
      </c>
      <c r="R7">
        <v>30</v>
      </c>
      <c r="S7">
        <f>SUM(P7:R7)</f>
        <v>80</v>
      </c>
    </row>
    <row r="8" spans="1:19" x14ac:dyDescent="0.25">
      <c r="A8" s="5" t="s">
        <v>30</v>
      </c>
      <c r="B8" s="5" t="s">
        <v>37</v>
      </c>
      <c r="C8" s="5">
        <v>125</v>
      </c>
      <c r="D8" s="5">
        <v>160</v>
      </c>
      <c r="E8" s="6">
        <f>(C8*D8*6)</f>
        <v>120000</v>
      </c>
      <c r="F8" s="49"/>
      <c r="G8" s="3"/>
      <c r="J8" s="3" t="s">
        <v>31</v>
      </c>
      <c r="K8" s="3">
        <v>100</v>
      </c>
      <c r="L8" s="3">
        <v>210</v>
      </c>
      <c r="M8" s="3">
        <f>(6*L8)</f>
        <v>1260</v>
      </c>
      <c r="O8">
        <v>2</v>
      </c>
      <c r="P8">
        <v>20</v>
      </c>
      <c r="Q8">
        <v>30</v>
      </c>
      <c r="R8">
        <v>30</v>
      </c>
      <c r="S8">
        <f t="shared" ref="S8:S58" si="0">SUM(P8:R8)</f>
        <v>80</v>
      </c>
    </row>
    <row r="9" spans="1:19" x14ac:dyDescent="0.25">
      <c r="A9" s="3" t="s">
        <v>31</v>
      </c>
      <c r="B9" s="3" t="s">
        <v>37</v>
      </c>
      <c r="C9" s="3">
        <v>125</v>
      </c>
      <c r="D9" s="3">
        <v>210</v>
      </c>
      <c r="E9" s="28">
        <f>(C9*D9*6)</f>
        <v>157500</v>
      </c>
      <c r="F9" s="50"/>
      <c r="G9" s="3"/>
      <c r="J9" s="3"/>
      <c r="K9" s="3"/>
      <c r="L9" s="3"/>
      <c r="M9" s="3"/>
      <c r="O9">
        <v>3</v>
      </c>
      <c r="P9">
        <v>20</v>
      </c>
      <c r="Q9">
        <v>30</v>
      </c>
      <c r="R9">
        <v>30</v>
      </c>
      <c r="S9">
        <f t="shared" si="0"/>
        <v>80</v>
      </c>
    </row>
    <row r="10" spans="1:19" x14ac:dyDescent="0.25">
      <c r="A10" s="7" t="s">
        <v>21</v>
      </c>
      <c r="B10" s="7"/>
      <c r="C10" s="7"/>
      <c r="D10" s="7"/>
      <c r="E10" s="29"/>
      <c r="F10" s="50">
        <f>(E8+E9)</f>
        <v>277500</v>
      </c>
      <c r="G10" s="3"/>
      <c r="J10" s="3" t="s">
        <v>36</v>
      </c>
      <c r="K10" s="3"/>
      <c r="L10" s="3"/>
      <c r="M10" s="3"/>
      <c r="O10">
        <v>4</v>
      </c>
      <c r="P10">
        <v>20</v>
      </c>
      <c r="Q10">
        <v>30</v>
      </c>
      <c r="R10">
        <v>30</v>
      </c>
      <c r="S10">
        <f t="shared" si="0"/>
        <v>80</v>
      </c>
    </row>
    <row r="11" spans="1:19" x14ac:dyDescent="0.25">
      <c r="A11" s="7"/>
      <c r="B11" s="7"/>
      <c r="C11" s="7"/>
      <c r="D11" s="7"/>
      <c r="E11" s="29"/>
      <c r="F11" s="50"/>
      <c r="G11" s="3"/>
      <c r="J11" s="3"/>
      <c r="K11" s="3"/>
      <c r="L11" s="3"/>
      <c r="M11" s="3"/>
      <c r="O11">
        <v>5</v>
      </c>
      <c r="P11">
        <v>20</v>
      </c>
      <c r="Q11">
        <v>30</v>
      </c>
      <c r="R11">
        <v>30</v>
      </c>
      <c r="S11">
        <f t="shared" si="0"/>
        <v>80</v>
      </c>
    </row>
    <row r="12" spans="1:19" x14ac:dyDescent="0.25">
      <c r="A12" s="7" t="s">
        <v>48</v>
      </c>
      <c r="B12" s="3"/>
      <c r="C12" s="3"/>
      <c r="D12" s="3"/>
      <c r="E12" s="28"/>
      <c r="F12" s="50"/>
      <c r="G12" s="3"/>
      <c r="J12" s="3" t="s">
        <v>30</v>
      </c>
      <c r="K12" s="3">
        <v>100</v>
      </c>
      <c r="L12" s="3">
        <v>300</v>
      </c>
      <c r="M12" s="3"/>
      <c r="O12">
        <v>6</v>
      </c>
      <c r="P12">
        <v>20</v>
      </c>
      <c r="Q12">
        <v>30</v>
      </c>
      <c r="R12">
        <v>30</v>
      </c>
      <c r="S12">
        <f t="shared" si="0"/>
        <v>80</v>
      </c>
    </row>
    <row r="13" spans="1:19" x14ac:dyDescent="0.25">
      <c r="A13" s="3" t="s">
        <v>30</v>
      </c>
      <c r="B13" s="3" t="s">
        <v>151</v>
      </c>
      <c r="C13" s="3">
        <v>25</v>
      </c>
      <c r="D13" s="3">
        <v>160</v>
      </c>
      <c r="E13" s="28">
        <f>((C13*D13*12)+K7)</f>
        <v>48100</v>
      </c>
      <c r="F13" s="50"/>
      <c r="G13" s="3"/>
      <c r="J13" s="3" t="s">
        <v>31</v>
      </c>
      <c r="K13" s="3">
        <v>100</v>
      </c>
      <c r="L13" s="3">
        <v>375</v>
      </c>
      <c r="M13" s="3"/>
      <c r="O13">
        <v>7</v>
      </c>
      <c r="P13">
        <v>50</v>
      </c>
      <c r="Q13">
        <v>60</v>
      </c>
      <c r="R13">
        <v>100</v>
      </c>
      <c r="S13">
        <f t="shared" si="0"/>
        <v>210</v>
      </c>
    </row>
    <row r="14" spans="1:19" x14ac:dyDescent="0.25">
      <c r="A14" s="3" t="s">
        <v>31</v>
      </c>
      <c r="B14" s="3" t="s">
        <v>151</v>
      </c>
      <c r="C14" s="3">
        <v>25</v>
      </c>
      <c r="D14" s="3">
        <v>210</v>
      </c>
      <c r="E14" s="28">
        <f>((C14*D14*12)+K8)</f>
        <v>63100</v>
      </c>
      <c r="F14" s="50"/>
      <c r="G14" s="3"/>
      <c r="O14">
        <v>8</v>
      </c>
      <c r="P14">
        <v>50</v>
      </c>
      <c r="Q14">
        <v>60</v>
      </c>
      <c r="R14">
        <v>100</v>
      </c>
      <c r="S14">
        <f t="shared" si="0"/>
        <v>210</v>
      </c>
    </row>
    <row r="15" spans="1:19" x14ac:dyDescent="0.25">
      <c r="A15" s="7" t="s">
        <v>21</v>
      </c>
      <c r="B15" s="7"/>
      <c r="C15" s="7"/>
      <c r="D15" s="7"/>
      <c r="E15" s="29"/>
      <c r="F15" s="50">
        <f>(E13+E14)</f>
        <v>111200</v>
      </c>
      <c r="G15" s="3"/>
      <c r="O15">
        <v>9</v>
      </c>
      <c r="P15">
        <v>5</v>
      </c>
      <c r="Q15">
        <v>10</v>
      </c>
      <c r="R15">
        <v>10</v>
      </c>
      <c r="S15">
        <f t="shared" si="0"/>
        <v>25</v>
      </c>
    </row>
    <row r="16" spans="1:19" x14ac:dyDescent="0.25">
      <c r="A16" s="3"/>
      <c r="B16" s="3"/>
      <c r="C16" s="3"/>
      <c r="D16" s="3"/>
      <c r="E16" s="28"/>
      <c r="F16" s="50"/>
      <c r="G16" s="3"/>
      <c r="O16">
        <v>10</v>
      </c>
      <c r="P16">
        <v>5</v>
      </c>
      <c r="Q16">
        <v>10</v>
      </c>
      <c r="R16">
        <v>10</v>
      </c>
      <c r="S16">
        <f t="shared" si="0"/>
        <v>25</v>
      </c>
    </row>
    <row r="17" spans="1:19" x14ac:dyDescent="0.25">
      <c r="A17" s="7" t="s">
        <v>41</v>
      </c>
      <c r="B17" s="3" t="s">
        <v>42</v>
      </c>
      <c r="C17" s="3">
        <f>(S59)</f>
        <v>4875</v>
      </c>
      <c r="D17" s="3">
        <v>75</v>
      </c>
      <c r="E17" s="29">
        <f>(C17*D17)</f>
        <v>365625</v>
      </c>
      <c r="F17" s="50">
        <f>(E17)</f>
        <v>365625</v>
      </c>
      <c r="G17" s="3" t="s">
        <v>230</v>
      </c>
      <c r="O17">
        <v>12</v>
      </c>
      <c r="P17">
        <v>20</v>
      </c>
      <c r="Q17">
        <v>40</v>
      </c>
      <c r="R17">
        <v>100</v>
      </c>
      <c r="S17">
        <f t="shared" si="0"/>
        <v>160</v>
      </c>
    </row>
    <row r="18" spans="1:19" x14ac:dyDescent="0.25">
      <c r="A18" s="3" t="s">
        <v>219</v>
      </c>
      <c r="B18" s="3"/>
      <c r="C18" s="3"/>
      <c r="D18" s="3"/>
      <c r="E18" s="28"/>
      <c r="F18" s="50">
        <v>0</v>
      </c>
      <c r="G18" s="3"/>
      <c r="O18">
        <v>13</v>
      </c>
      <c r="P18">
        <v>5</v>
      </c>
      <c r="Q18">
        <v>10</v>
      </c>
      <c r="R18">
        <v>10</v>
      </c>
      <c r="S18">
        <f t="shared" si="0"/>
        <v>25</v>
      </c>
    </row>
    <row r="19" spans="1:19" x14ac:dyDescent="0.25">
      <c r="A19" s="3" t="s">
        <v>152</v>
      </c>
      <c r="B19" s="3" t="s">
        <v>64</v>
      </c>
      <c r="C19" s="3">
        <v>25</v>
      </c>
      <c r="D19" s="3">
        <v>80</v>
      </c>
      <c r="E19" s="28">
        <f>(C19*D19*12)</f>
        <v>24000</v>
      </c>
      <c r="F19" s="50">
        <f>(E19)</f>
        <v>24000</v>
      </c>
      <c r="G19" s="3"/>
      <c r="S19">
        <f t="shared" si="0"/>
        <v>0</v>
      </c>
    </row>
    <row r="20" spans="1:19" x14ac:dyDescent="0.25">
      <c r="A20" s="3" t="s">
        <v>45</v>
      </c>
      <c r="B20" s="67"/>
      <c r="C20" s="67"/>
      <c r="D20" s="67"/>
      <c r="E20" s="29"/>
      <c r="F20" s="50">
        <v>75000</v>
      </c>
      <c r="G20" s="3"/>
      <c r="O20">
        <v>14</v>
      </c>
      <c r="P20">
        <v>5</v>
      </c>
      <c r="Q20">
        <v>10</v>
      </c>
      <c r="R20">
        <v>10</v>
      </c>
      <c r="S20">
        <f t="shared" si="0"/>
        <v>25</v>
      </c>
    </row>
    <row r="21" spans="1:19" x14ac:dyDescent="0.25">
      <c r="A21" s="3" t="s">
        <v>44</v>
      </c>
      <c r="B21" s="67" t="s">
        <v>162</v>
      </c>
      <c r="C21" s="67"/>
      <c r="D21" s="67"/>
      <c r="E21" s="68"/>
      <c r="F21" s="30">
        <v>103000</v>
      </c>
      <c r="O21">
        <v>15</v>
      </c>
      <c r="P21">
        <v>5</v>
      </c>
      <c r="Q21">
        <v>10</v>
      </c>
      <c r="R21">
        <v>10</v>
      </c>
      <c r="S21">
        <f t="shared" si="0"/>
        <v>25</v>
      </c>
    </row>
    <row r="22" spans="1:19" ht="15.75" thickBot="1" x14ac:dyDescent="0.3">
      <c r="A22" s="4"/>
      <c r="B22" s="4"/>
      <c r="C22" s="4"/>
      <c r="D22" s="4"/>
      <c r="E22" s="1"/>
      <c r="F22" s="35"/>
      <c r="O22">
        <v>16</v>
      </c>
      <c r="P22">
        <v>5</v>
      </c>
      <c r="Q22">
        <v>10</v>
      </c>
      <c r="R22">
        <v>10</v>
      </c>
      <c r="S22">
        <f t="shared" si="0"/>
        <v>25</v>
      </c>
    </row>
    <row r="23" spans="1:19" ht="15.75" thickBot="1" x14ac:dyDescent="0.3">
      <c r="A23" s="16" t="s">
        <v>43</v>
      </c>
      <c r="B23" s="17"/>
      <c r="C23" s="17"/>
      <c r="D23" s="17"/>
      <c r="E23" s="36"/>
      <c r="F23" s="37">
        <f>SUM(F8:F22)</f>
        <v>956325</v>
      </c>
      <c r="O23">
        <v>17</v>
      </c>
      <c r="P23">
        <v>5</v>
      </c>
      <c r="Q23">
        <v>10</v>
      </c>
      <c r="R23">
        <v>10</v>
      </c>
      <c r="S23">
        <f t="shared" si="0"/>
        <v>25</v>
      </c>
    </row>
    <row r="24" spans="1:19" x14ac:dyDescent="0.25">
      <c r="O24">
        <v>18</v>
      </c>
      <c r="P24">
        <v>5</v>
      </c>
      <c r="Q24">
        <v>10</v>
      </c>
      <c r="R24">
        <v>10</v>
      </c>
      <c r="S24">
        <f t="shared" si="0"/>
        <v>25</v>
      </c>
    </row>
    <row r="25" spans="1:19" x14ac:dyDescent="0.25">
      <c r="O25">
        <v>19</v>
      </c>
      <c r="P25">
        <v>5</v>
      </c>
      <c r="Q25">
        <v>10</v>
      </c>
      <c r="R25">
        <v>10</v>
      </c>
      <c r="S25">
        <f t="shared" si="0"/>
        <v>25</v>
      </c>
    </row>
    <row r="26" spans="1:19" x14ac:dyDescent="0.25">
      <c r="A26" s="54" t="s">
        <v>220</v>
      </c>
      <c r="B26" s="54"/>
      <c r="C26" s="54"/>
      <c r="D26" s="54"/>
      <c r="E26" s="54"/>
      <c r="F26" s="54"/>
      <c r="O26">
        <v>20</v>
      </c>
      <c r="P26">
        <v>5</v>
      </c>
      <c r="Q26">
        <v>10</v>
      </c>
      <c r="R26">
        <v>10</v>
      </c>
      <c r="S26">
        <f t="shared" si="0"/>
        <v>25</v>
      </c>
    </row>
    <row r="27" spans="1:19" x14ac:dyDescent="0.25">
      <c r="A27" s="54" t="s">
        <v>216</v>
      </c>
      <c r="B27" s="54"/>
      <c r="C27" s="54"/>
      <c r="D27" s="54"/>
      <c r="E27" s="54"/>
      <c r="F27" s="54"/>
      <c r="O27">
        <v>21</v>
      </c>
      <c r="P27">
        <v>5</v>
      </c>
      <c r="Q27">
        <v>10</v>
      </c>
      <c r="R27">
        <v>10</v>
      </c>
      <c r="S27">
        <f t="shared" si="0"/>
        <v>25</v>
      </c>
    </row>
    <row r="28" spans="1:19" x14ac:dyDescent="0.25">
      <c r="O28">
        <v>22</v>
      </c>
      <c r="P28">
        <v>5</v>
      </c>
      <c r="Q28">
        <v>10</v>
      </c>
      <c r="R28">
        <v>10</v>
      </c>
      <c r="S28">
        <f t="shared" si="0"/>
        <v>25</v>
      </c>
    </row>
    <row r="29" spans="1:19" x14ac:dyDescent="0.25">
      <c r="O29">
        <v>23</v>
      </c>
      <c r="P29">
        <v>5</v>
      </c>
      <c r="Q29">
        <v>10</v>
      </c>
      <c r="R29">
        <v>10</v>
      </c>
      <c r="S29">
        <f t="shared" si="0"/>
        <v>25</v>
      </c>
    </row>
    <row r="30" spans="1:19" x14ac:dyDescent="0.25">
      <c r="O30">
        <v>24</v>
      </c>
      <c r="P30">
        <v>5</v>
      </c>
      <c r="Q30">
        <v>10</v>
      </c>
      <c r="R30">
        <v>10</v>
      </c>
      <c r="S30">
        <f t="shared" si="0"/>
        <v>25</v>
      </c>
    </row>
    <row r="31" spans="1:19" x14ac:dyDescent="0.25">
      <c r="O31">
        <v>25</v>
      </c>
      <c r="P31">
        <v>5</v>
      </c>
      <c r="Q31">
        <v>10</v>
      </c>
      <c r="R31">
        <v>10</v>
      </c>
      <c r="S31">
        <f t="shared" si="0"/>
        <v>25</v>
      </c>
    </row>
    <row r="32" spans="1:19" x14ac:dyDescent="0.25">
      <c r="O32">
        <v>26</v>
      </c>
      <c r="P32">
        <v>5</v>
      </c>
      <c r="Q32">
        <v>10</v>
      </c>
      <c r="R32">
        <v>10</v>
      </c>
      <c r="S32">
        <f t="shared" si="0"/>
        <v>25</v>
      </c>
    </row>
    <row r="33" spans="15:19" x14ac:dyDescent="0.25">
      <c r="O33">
        <v>27</v>
      </c>
      <c r="P33">
        <v>75</v>
      </c>
      <c r="Q33">
        <v>75</v>
      </c>
      <c r="R33">
        <v>100</v>
      </c>
      <c r="S33">
        <f t="shared" si="0"/>
        <v>250</v>
      </c>
    </row>
    <row r="34" spans="15:19" x14ac:dyDescent="0.25">
      <c r="O34">
        <v>28</v>
      </c>
      <c r="P34">
        <v>75</v>
      </c>
      <c r="Q34">
        <v>75</v>
      </c>
      <c r="R34">
        <v>100</v>
      </c>
      <c r="S34">
        <f t="shared" si="0"/>
        <v>250</v>
      </c>
    </row>
    <row r="35" spans="15:19" x14ac:dyDescent="0.25">
      <c r="O35">
        <v>29</v>
      </c>
      <c r="P35">
        <v>75</v>
      </c>
      <c r="Q35">
        <v>75</v>
      </c>
      <c r="R35">
        <v>100</v>
      </c>
      <c r="S35">
        <f t="shared" si="0"/>
        <v>250</v>
      </c>
    </row>
    <row r="36" spans="15:19" x14ac:dyDescent="0.25">
      <c r="O36">
        <v>30</v>
      </c>
      <c r="P36">
        <v>75</v>
      </c>
      <c r="Q36">
        <v>75</v>
      </c>
      <c r="R36">
        <v>100</v>
      </c>
      <c r="S36">
        <f t="shared" si="0"/>
        <v>250</v>
      </c>
    </row>
    <row r="37" spans="15:19" x14ac:dyDescent="0.25">
      <c r="O37">
        <v>31</v>
      </c>
      <c r="P37">
        <v>75</v>
      </c>
      <c r="Q37">
        <v>75</v>
      </c>
      <c r="R37">
        <v>100</v>
      </c>
      <c r="S37">
        <f t="shared" si="0"/>
        <v>250</v>
      </c>
    </row>
    <row r="38" spans="15:19" x14ac:dyDescent="0.25">
      <c r="O38">
        <v>32</v>
      </c>
      <c r="P38">
        <v>75</v>
      </c>
      <c r="Q38">
        <v>75</v>
      </c>
      <c r="R38">
        <v>100</v>
      </c>
      <c r="S38">
        <f t="shared" si="0"/>
        <v>250</v>
      </c>
    </row>
    <row r="39" spans="15:19" x14ac:dyDescent="0.25">
      <c r="O39">
        <v>33</v>
      </c>
      <c r="P39">
        <v>75</v>
      </c>
      <c r="Q39">
        <v>75</v>
      </c>
      <c r="R39">
        <v>100</v>
      </c>
      <c r="S39">
        <f t="shared" si="0"/>
        <v>250</v>
      </c>
    </row>
    <row r="40" spans="15:19" x14ac:dyDescent="0.25">
      <c r="O40">
        <v>34</v>
      </c>
      <c r="P40">
        <v>75</v>
      </c>
      <c r="Q40">
        <v>75</v>
      </c>
      <c r="R40">
        <v>100</v>
      </c>
      <c r="S40">
        <f t="shared" si="0"/>
        <v>250</v>
      </c>
    </row>
    <row r="41" spans="15:19" x14ac:dyDescent="0.25">
      <c r="O41">
        <v>35</v>
      </c>
      <c r="P41">
        <v>40</v>
      </c>
      <c r="Q41">
        <v>40</v>
      </c>
      <c r="R41">
        <v>50</v>
      </c>
      <c r="S41">
        <f t="shared" si="0"/>
        <v>130</v>
      </c>
    </row>
    <row r="42" spans="15:19" x14ac:dyDescent="0.25">
      <c r="O42">
        <v>36</v>
      </c>
      <c r="P42">
        <v>40</v>
      </c>
      <c r="Q42">
        <v>40</v>
      </c>
      <c r="R42">
        <v>50</v>
      </c>
      <c r="S42">
        <f t="shared" si="0"/>
        <v>130</v>
      </c>
    </row>
    <row r="43" spans="15:19" x14ac:dyDescent="0.25">
      <c r="O43">
        <v>37</v>
      </c>
      <c r="P43">
        <v>20</v>
      </c>
      <c r="Q43">
        <v>20</v>
      </c>
      <c r="R43">
        <v>30</v>
      </c>
      <c r="S43">
        <f t="shared" si="0"/>
        <v>70</v>
      </c>
    </row>
    <row r="44" spans="15:19" x14ac:dyDescent="0.25">
      <c r="O44">
        <v>38</v>
      </c>
      <c r="P44">
        <v>10</v>
      </c>
      <c r="Q44">
        <v>10</v>
      </c>
      <c r="R44">
        <v>20</v>
      </c>
      <c r="S44">
        <f t="shared" si="0"/>
        <v>40</v>
      </c>
    </row>
    <row r="45" spans="15:19" x14ac:dyDescent="0.25">
      <c r="O45">
        <v>39</v>
      </c>
      <c r="P45">
        <v>10</v>
      </c>
      <c r="Q45">
        <v>10</v>
      </c>
      <c r="R45">
        <v>20</v>
      </c>
      <c r="S45">
        <f t="shared" si="0"/>
        <v>40</v>
      </c>
    </row>
    <row r="46" spans="15:19" x14ac:dyDescent="0.25">
      <c r="O46">
        <v>40</v>
      </c>
      <c r="P46">
        <v>10</v>
      </c>
      <c r="Q46">
        <v>10</v>
      </c>
      <c r="R46">
        <v>20</v>
      </c>
      <c r="S46">
        <f t="shared" si="0"/>
        <v>40</v>
      </c>
    </row>
    <row r="47" spans="15:19" x14ac:dyDescent="0.25">
      <c r="O47">
        <v>41</v>
      </c>
      <c r="P47">
        <v>10</v>
      </c>
      <c r="Q47">
        <v>10</v>
      </c>
      <c r="R47">
        <v>20</v>
      </c>
      <c r="S47">
        <f t="shared" si="0"/>
        <v>40</v>
      </c>
    </row>
    <row r="48" spans="15:19" x14ac:dyDescent="0.25">
      <c r="O48">
        <v>42</v>
      </c>
      <c r="P48">
        <v>50</v>
      </c>
      <c r="Q48">
        <v>50</v>
      </c>
      <c r="R48">
        <v>75</v>
      </c>
      <c r="S48">
        <f t="shared" si="0"/>
        <v>175</v>
      </c>
    </row>
    <row r="49" spans="15:19" x14ac:dyDescent="0.25">
      <c r="O49">
        <v>43</v>
      </c>
      <c r="P49">
        <v>10</v>
      </c>
      <c r="Q49">
        <v>10</v>
      </c>
      <c r="R49">
        <v>20</v>
      </c>
      <c r="S49">
        <f t="shared" si="0"/>
        <v>40</v>
      </c>
    </row>
    <row r="50" spans="15:19" x14ac:dyDescent="0.25">
      <c r="O50">
        <v>44</v>
      </c>
      <c r="P50">
        <v>10</v>
      </c>
      <c r="Q50">
        <v>10</v>
      </c>
      <c r="R50">
        <v>20</v>
      </c>
      <c r="S50">
        <f t="shared" si="0"/>
        <v>40</v>
      </c>
    </row>
    <row r="51" spans="15:19" x14ac:dyDescent="0.25">
      <c r="O51">
        <v>45</v>
      </c>
      <c r="P51">
        <v>10</v>
      </c>
      <c r="Q51">
        <v>10</v>
      </c>
      <c r="R51">
        <v>20</v>
      </c>
      <c r="S51">
        <f t="shared" si="0"/>
        <v>40</v>
      </c>
    </row>
    <row r="52" spans="15:19" x14ac:dyDescent="0.25">
      <c r="O52">
        <v>46</v>
      </c>
      <c r="P52">
        <v>20</v>
      </c>
      <c r="Q52">
        <v>30</v>
      </c>
      <c r="R52">
        <v>40</v>
      </c>
      <c r="S52">
        <f t="shared" si="0"/>
        <v>90</v>
      </c>
    </row>
    <row r="53" spans="15:19" x14ac:dyDescent="0.25">
      <c r="O53">
        <v>47</v>
      </c>
      <c r="P53">
        <v>20</v>
      </c>
      <c r="Q53">
        <v>30</v>
      </c>
      <c r="R53">
        <v>40</v>
      </c>
      <c r="S53">
        <f t="shared" si="0"/>
        <v>90</v>
      </c>
    </row>
    <row r="54" spans="15:19" x14ac:dyDescent="0.25">
      <c r="O54">
        <v>48</v>
      </c>
      <c r="P54">
        <v>20</v>
      </c>
      <c r="Q54">
        <v>30</v>
      </c>
      <c r="R54">
        <v>40</v>
      </c>
      <c r="S54">
        <f t="shared" si="0"/>
        <v>90</v>
      </c>
    </row>
    <row r="55" spans="15:19" x14ac:dyDescent="0.25">
      <c r="O55">
        <v>49</v>
      </c>
      <c r="P55">
        <v>20</v>
      </c>
      <c r="Q55">
        <v>30</v>
      </c>
      <c r="R55">
        <v>40</v>
      </c>
      <c r="S55">
        <f t="shared" si="0"/>
        <v>90</v>
      </c>
    </row>
    <row r="56" spans="15:19" x14ac:dyDescent="0.25">
      <c r="O56">
        <v>50</v>
      </c>
      <c r="P56">
        <v>20</v>
      </c>
      <c r="Q56">
        <v>30</v>
      </c>
      <c r="R56">
        <v>40</v>
      </c>
      <c r="S56">
        <f t="shared" si="0"/>
        <v>90</v>
      </c>
    </row>
    <row r="57" spans="15:19" x14ac:dyDescent="0.25">
      <c r="O57">
        <v>51</v>
      </c>
      <c r="P57">
        <v>20</v>
      </c>
      <c r="Q57">
        <v>30</v>
      </c>
      <c r="R57">
        <v>40</v>
      </c>
      <c r="S57">
        <f t="shared" si="0"/>
        <v>90</v>
      </c>
    </row>
    <row r="58" spans="15:19" x14ac:dyDescent="0.25">
      <c r="O58">
        <v>52</v>
      </c>
      <c r="P58">
        <v>20</v>
      </c>
      <c r="Q58">
        <v>30</v>
      </c>
      <c r="R58">
        <v>40</v>
      </c>
      <c r="S58">
        <f t="shared" si="0"/>
        <v>90</v>
      </c>
    </row>
    <row r="59" spans="15:19" x14ac:dyDescent="0.25">
      <c r="O59" t="s">
        <v>91</v>
      </c>
      <c r="P59">
        <f>SUM(P7:P58)</f>
        <v>1280</v>
      </c>
      <c r="Q59">
        <f>SUM(Q7:Q58)</f>
        <v>1530</v>
      </c>
      <c r="R59">
        <f>SUM(R7:R58)</f>
        <v>2065</v>
      </c>
      <c r="S59">
        <f>SUM(P59:R59)</f>
        <v>4875</v>
      </c>
    </row>
    <row r="60" spans="15:19" x14ac:dyDescent="0.25">
      <c r="O60" t="s">
        <v>39</v>
      </c>
      <c r="P60">
        <v>75</v>
      </c>
      <c r="Q60">
        <v>75</v>
      </c>
      <c r="R60">
        <v>75</v>
      </c>
    </row>
    <row r="61" spans="15:19" x14ac:dyDescent="0.25">
      <c r="O61" t="s">
        <v>21</v>
      </c>
      <c r="P61">
        <f>(P59*P60)</f>
        <v>96000</v>
      </c>
      <c r="Q61">
        <f t="shared" ref="Q61:R61" si="1">(Q59*Q60)</f>
        <v>114750</v>
      </c>
      <c r="R61">
        <f t="shared" si="1"/>
        <v>154875</v>
      </c>
      <c r="S61">
        <f>SUM(P61:R61)</f>
        <v>365625</v>
      </c>
    </row>
  </sheetData>
  <mergeCells count="6">
    <mergeCell ref="A27:F27"/>
    <mergeCell ref="O5:R5"/>
    <mergeCell ref="J5:M5"/>
    <mergeCell ref="B20:D20"/>
    <mergeCell ref="B21:E21"/>
    <mergeCell ref="A26:F26"/>
  </mergeCell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J58"/>
  <sheetViews>
    <sheetView workbookViewId="0">
      <selection activeCell="I17" sqref="I17"/>
    </sheetView>
  </sheetViews>
  <sheetFormatPr defaultRowHeight="15" x14ac:dyDescent="0.25"/>
  <cols>
    <col min="1" max="1" width="11.5703125" customWidth="1"/>
    <col min="7" max="7" width="12" customWidth="1"/>
    <col min="10" max="10" width="42.140625" customWidth="1"/>
  </cols>
  <sheetData>
    <row r="1" spans="1:10" ht="23.25" x14ac:dyDescent="0.35">
      <c r="A1" s="69" t="s">
        <v>231</v>
      </c>
      <c r="B1" s="69"/>
      <c r="C1" s="69"/>
      <c r="D1" s="69"/>
      <c r="E1" s="69"/>
    </row>
    <row r="2" spans="1:10" x14ac:dyDescent="0.25">
      <c r="A2" s="3"/>
      <c r="B2" s="7" t="s">
        <v>5</v>
      </c>
      <c r="C2" s="7" t="s">
        <v>5</v>
      </c>
      <c r="D2" s="7" t="s">
        <v>79</v>
      </c>
      <c r="E2" s="3"/>
      <c r="G2" s="52" t="s">
        <v>82</v>
      </c>
      <c r="H2" s="52"/>
      <c r="I2" s="52"/>
      <c r="J2" s="52"/>
    </row>
    <row r="3" spans="1:10" x14ac:dyDescent="0.25">
      <c r="A3" s="3" t="s">
        <v>81</v>
      </c>
      <c r="B3" s="14" t="s">
        <v>75</v>
      </c>
      <c r="C3" s="3" t="s">
        <v>78</v>
      </c>
      <c r="D3" s="3" t="s">
        <v>80</v>
      </c>
      <c r="E3" s="3"/>
      <c r="G3" s="3" t="s">
        <v>83</v>
      </c>
      <c r="H3" s="3"/>
      <c r="I3" s="3">
        <f>(E58)</f>
        <v>344550</v>
      </c>
      <c r="J3" s="3" t="s">
        <v>163</v>
      </c>
    </row>
    <row r="4" spans="1:10" x14ac:dyDescent="0.25">
      <c r="A4" s="3">
        <v>1</v>
      </c>
      <c r="B4" s="3">
        <v>7</v>
      </c>
      <c r="C4" s="3">
        <v>10</v>
      </c>
      <c r="D4" s="3">
        <v>20</v>
      </c>
      <c r="E4" s="3"/>
      <c r="G4" s="3" t="s">
        <v>44</v>
      </c>
      <c r="H4" s="3"/>
      <c r="I4" s="3">
        <v>68000</v>
      </c>
      <c r="J4" s="3" t="s">
        <v>109</v>
      </c>
    </row>
    <row r="5" spans="1:10" x14ac:dyDescent="0.25">
      <c r="A5" s="3">
        <v>2</v>
      </c>
      <c r="B5" s="3">
        <v>5</v>
      </c>
      <c r="C5" s="3">
        <v>10</v>
      </c>
      <c r="D5" s="3">
        <v>20</v>
      </c>
      <c r="E5" s="3"/>
      <c r="G5" s="3" t="s">
        <v>84</v>
      </c>
      <c r="H5" s="3"/>
      <c r="I5" s="3">
        <f>'Fodboldstævner arr.'!I19</f>
        <v>103500</v>
      </c>
      <c r="J5" s="3" t="s">
        <v>154</v>
      </c>
    </row>
    <row r="6" spans="1:10" x14ac:dyDescent="0.25">
      <c r="A6" s="3">
        <v>3</v>
      </c>
      <c r="B6" s="3">
        <v>5</v>
      </c>
      <c r="C6" s="3">
        <v>10</v>
      </c>
      <c r="D6" s="3">
        <v>20</v>
      </c>
      <c r="E6" s="3"/>
      <c r="G6" s="3" t="s">
        <v>85</v>
      </c>
      <c r="H6" s="3"/>
      <c r="I6" s="3">
        <v>20000</v>
      </c>
      <c r="J6" s="3" t="s">
        <v>86</v>
      </c>
    </row>
    <row r="7" spans="1:10" x14ac:dyDescent="0.25">
      <c r="A7" s="3">
        <v>4</v>
      </c>
      <c r="B7" s="3">
        <v>5</v>
      </c>
      <c r="C7" s="3">
        <v>10</v>
      </c>
      <c r="D7" s="3">
        <v>20</v>
      </c>
      <c r="E7" s="3"/>
      <c r="G7" s="3"/>
      <c r="H7" s="3"/>
      <c r="I7" s="3"/>
      <c r="J7" s="3"/>
    </row>
    <row r="8" spans="1:10" x14ac:dyDescent="0.25">
      <c r="A8" s="3">
        <v>5</v>
      </c>
      <c r="B8" s="3">
        <v>5</v>
      </c>
      <c r="C8" s="3">
        <v>10</v>
      </c>
      <c r="D8" s="3">
        <v>20</v>
      </c>
      <c r="E8" s="3"/>
      <c r="G8" s="3"/>
      <c r="H8" s="3"/>
      <c r="I8" s="3"/>
      <c r="J8" s="3"/>
    </row>
    <row r="9" spans="1:10" x14ac:dyDescent="0.25">
      <c r="A9" s="3">
        <v>6</v>
      </c>
      <c r="B9" s="3">
        <v>5</v>
      </c>
      <c r="C9" s="3">
        <v>10</v>
      </c>
      <c r="D9" s="3">
        <v>20</v>
      </c>
      <c r="E9" s="3"/>
      <c r="G9" s="3"/>
      <c r="H9" s="3"/>
      <c r="I9" s="3"/>
      <c r="J9" s="3"/>
    </row>
    <row r="10" spans="1:10" x14ac:dyDescent="0.25">
      <c r="A10" s="3">
        <v>7</v>
      </c>
      <c r="B10" s="3">
        <v>30</v>
      </c>
      <c r="C10" s="3">
        <v>30</v>
      </c>
      <c r="D10" s="3">
        <v>20</v>
      </c>
      <c r="E10" s="3"/>
      <c r="G10" s="7" t="s">
        <v>27</v>
      </c>
      <c r="H10" s="7"/>
      <c r="I10" s="7">
        <f>SUM(I3:I9)</f>
        <v>536050</v>
      </c>
      <c r="J10" s="7"/>
    </row>
    <row r="11" spans="1:10" x14ac:dyDescent="0.25">
      <c r="A11" s="3">
        <v>8</v>
      </c>
      <c r="B11" s="3">
        <v>30</v>
      </c>
      <c r="C11" s="3">
        <v>20</v>
      </c>
      <c r="D11" s="3">
        <v>20</v>
      </c>
      <c r="E11" s="3"/>
    </row>
    <row r="12" spans="1:10" x14ac:dyDescent="0.25">
      <c r="A12" s="3">
        <v>9</v>
      </c>
      <c r="B12" s="3">
        <v>5</v>
      </c>
      <c r="C12" s="3">
        <v>10</v>
      </c>
      <c r="D12" s="3">
        <v>20</v>
      </c>
      <c r="E12" s="3"/>
    </row>
    <row r="13" spans="1:10" x14ac:dyDescent="0.25">
      <c r="A13" s="3">
        <v>10</v>
      </c>
      <c r="B13" s="3">
        <v>5</v>
      </c>
      <c r="C13" s="3">
        <v>10</v>
      </c>
      <c r="D13" s="3">
        <v>20</v>
      </c>
      <c r="E13" s="3"/>
    </row>
    <row r="14" spans="1:10" x14ac:dyDescent="0.25">
      <c r="A14" s="3">
        <v>11</v>
      </c>
      <c r="B14" s="3">
        <v>5</v>
      </c>
      <c r="C14" s="3">
        <v>10</v>
      </c>
      <c r="D14" s="3">
        <v>10</v>
      </c>
      <c r="E14" s="3"/>
    </row>
    <row r="15" spans="1:10" x14ac:dyDescent="0.25">
      <c r="A15" s="3">
        <v>12</v>
      </c>
      <c r="B15" s="3">
        <v>20</v>
      </c>
      <c r="C15" s="3">
        <v>10</v>
      </c>
      <c r="D15" s="3">
        <v>20</v>
      </c>
      <c r="E15" s="3"/>
    </row>
    <row r="16" spans="1:10" x14ac:dyDescent="0.25">
      <c r="A16" s="3">
        <v>13</v>
      </c>
      <c r="B16" s="3">
        <v>5</v>
      </c>
      <c r="C16" s="3">
        <v>5</v>
      </c>
      <c r="D16" s="3">
        <v>10</v>
      </c>
      <c r="E16" s="3"/>
    </row>
    <row r="17" spans="1:5" x14ac:dyDescent="0.25">
      <c r="A17" s="3">
        <v>14</v>
      </c>
      <c r="B17" s="3">
        <v>5</v>
      </c>
      <c r="C17" s="3">
        <v>5</v>
      </c>
      <c r="D17" s="3">
        <v>10</v>
      </c>
      <c r="E17" s="3"/>
    </row>
    <row r="18" spans="1:5" x14ac:dyDescent="0.25">
      <c r="A18" s="3">
        <v>15</v>
      </c>
      <c r="B18" s="3">
        <v>5</v>
      </c>
      <c r="C18" s="3">
        <v>5</v>
      </c>
      <c r="D18" s="3">
        <v>10</v>
      </c>
      <c r="E18" s="3"/>
    </row>
    <row r="19" spans="1:5" x14ac:dyDescent="0.25">
      <c r="A19" s="3">
        <v>16</v>
      </c>
      <c r="B19" s="3">
        <v>5</v>
      </c>
      <c r="C19" s="3">
        <v>5</v>
      </c>
      <c r="D19" s="3">
        <v>10</v>
      </c>
      <c r="E19" s="3"/>
    </row>
    <row r="20" spans="1:5" x14ac:dyDescent="0.25">
      <c r="A20" s="3">
        <v>17</v>
      </c>
      <c r="B20" s="3">
        <v>5</v>
      </c>
      <c r="C20" s="3">
        <v>5</v>
      </c>
      <c r="D20" s="3">
        <v>10</v>
      </c>
      <c r="E20" s="3"/>
    </row>
    <row r="21" spans="1:5" x14ac:dyDescent="0.25">
      <c r="A21" s="3">
        <v>18</v>
      </c>
      <c r="B21" s="3">
        <v>5</v>
      </c>
      <c r="C21" s="3">
        <v>5</v>
      </c>
      <c r="D21" s="3">
        <v>10</v>
      </c>
      <c r="E21" s="3"/>
    </row>
    <row r="22" spans="1:5" x14ac:dyDescent="0.25">
      <c r="A22" s="3">
        <v>19</v>
      </c>
      <c r="B22" s="3">
        <v>5</v>
      </c>
      <c r="C22" s="3">
        <v>5</v>
      </c>
      <c r="D22" s="3">
        <v>10</v>
      </c>
      <c r="E22" s="3"/>
    </row>
    <row r="23" spans="1:5" x14ac:dyDescent="0.25">
      <c r="A23" s="3">
        <v>20</v>
      </c>
      <c r="B23" s="3">
        <v>5</v>
      </c>
      <c r="C23" s="3">
        <v>5</v>
      </c>
      <c r="D23" s="3">
        <v>10</v>
      </c>
      <c r="E23" s="3"/>
    </row>
    <row r="24" spans="1:5" x14ac:dyDescent="0.25">
      <c r="A24" s="3">
        <v>21</v>
      </c>
      <c r="B24" s="3">
        <v>5</v>
      </c>
      <c r="C24" s="3">
        <v>5</v>
      </c>
      <c r="D24" s="3">
        <v>10</v>
      </c>
      <c r="E24" s="3"/>
    </row>
    <row r="25" spans="1:5" x14ac:dyDescent="0.25">
      <c r="A25" s="3">
        <v>22</v>
      </c>
      <c r="B25" s="3">
        <v>5</v>
      </c>
      <c r="C25" s="3">
        <v>5</v>
      </c>
      <c r="D25" s="3">
        <v>10</v>
      </c>
      <c r="E25" s="3"/>
    </row>
    <row r="26" spans="1:5" x14ac:dyDescent="0.25">
      <c r="A26" s="3">
        <v>23</v>
      </c>
      <c r="B26" s="3">
        <v>5</v>
      </c>
      <c r="C26" s="3">
        <v>5</v>
      </c>
      <c r="D26" s="3">
        <v>10</v>
      </c>
      <c r="E26" s="3"/>
    </row>
    <row r="27" spans="1:5" x14ac:dyDescent="0.25">
      <c r="A27" s="3">
        <v>24</v>
      </c>
      <c r="B27" s="3">
        <v>5</v>
      </c>
      <c r="C27" s="3">
        <v>5</v>
      </c>
      <c r="D27" s="3">
        <v>10</v>
      </c>
      <c r="E27" s="3"/>
    </row>
    <row r="28" spans="1:5" x14ac:dyDescent="0.25">
      <c r="A28" s="3">
        <v>25</v>
      </c>
      <c r="B28" s="3">
        <v>5</v>
      </c>
      <c r="C28" s="3">
        <v>5</v>
      </c>
      <c r="D28" s="3">
        <v>10</v>
      </c>
      <c r="E28" s="3"/>
    </row>
    <row r="29" spans="1:5" x14ac:dyDescent="0.25">
      <c r="A29" s="3">
        <v>26</v>
      </c>
      <c r="B29" s="3">
        <v>5</v>
      </c>
      <c r="C29" s="3">
        <v>5</v>
      </c>
      <c r="D29" s="3">
        <v>10</v>
      </c>
      <c r="E29" s="3"/>
    </row>
    <row r="30" spans="1:5" x14ac:dyDescent="0.25">
      <c r="A30" s="3">
        <v>27</v>
      </c>
      <c r="B30" s="3">
        <v>30</v>
      </c>
      <c r="C30" s="3">
        <v>20</v>
      </c>
      <c r="D30" s="3">
        <v>20</v>
      </c>
      <c r="E30" s="3"/>
    </row>
    <row r="31" spans="1:5" x14ac:dyDescent="0.25">
      <c r="A31" s="3">
        <v>28</v>
      </c>
      <c r="B31" s="3">
        <v>20</v>
      </c>
      <c r="C31" s="3">
        <v>20</v>
      </c>
      <c r="D31" s="3">
        <v>20</v>
      </c>
      <c r="E31" s="3"/>
    </row>
    <row r="32" spans="1:5" x14ac:dyDescent="0.25">
      <c r="A32" s="3">
        <v>29</v>
      </c>
      <c r="B32" s="3">
        <v>20</v>
      </c>
      <c r="C32" s="3">
        <v>20</v>
      </c>
      <c r="D32" s="3">
        <v>20</v>
      </c>
      <c r="E32" s="3"/>
    </row>
    <row r="33" spans="1:5" x14ac:dyDescent="0.25">
      <c r="A33" s="3">
        <v>30</v>
      </c>
      <c r="B33" s="3">
        <v>20</v>
      </c>
      <c r="C33" s="3">
        <v>20</v>
      </c>
      <c r="D33" s="3">
        <v>20</v>
      </c>
      <c r="E33" s="3"/>
    </row>
    <row r="34" spans="1:5" x14ac:dyDescent="0.25">
      <c r="A34" s="3">
        <v>31</v>
      </c>
      <c r="B34" s="3">
        <v>20</v>
      </c>
      <c r="C34" s="3">
        <v>20</v>
      </c>
      <c r="D34" s="3">
        <v>20</v>
      </c>
      <c r="E34" s="3"/>
    </row>
    <row r="35" spans="1:5" x14ac:dyDescent="0.25">
      <c r="A35" s="3">
        <v>32</v>
      </c>
      <c r="B35" s="3">
        <v>20</v>
      </c>
      <c r="C35" s="3">
        <v>20</v>
      </c>
      <c r="D35" s="3">
        <v>20</v>
      </c>
      <c r="E35" s="3"/>
    </row>
    <row r="36" spans="1:5" x14ac:dyDescent="0.25">
      <c r="A36" s="3">
        <v>33</v>
      </c>
      <c r="B36" s="3">
        <v>20</v>
      </c>
      <c r="C36" s="3">
        <v>20</v>
      </c>
      <c r="D36" s="3">
        <v>20</v>
      </c>
      <c r="E36" s="3"/>
    </row>
    <row r="37" spans="1:5" x14ac:dyDescent="0.25">
      <c r="A37" s="3">
        <v>34</v>
      </c>
      <c r="B37" s="3">
        <v>10</v>
      </c>
      <c r="C37" s="3">
        <v>10</v>
      </c>
      <c r="D37" s="3">
        <v>20</v>
      </c>
      <c r="E37" s="3"/>
    </row>
    <row r="38" spans="1:5" x14ac:dyDescent="0.25">
      <c r="A38" s="3">
        <v>35</v>
      </c>
      <c r="B38" s="3">
        <v>10</v>
      </c>
      <c r="C38" s="3">
        <v>10</v>
      </c>
      <c r="D38" s="3">
        <v>20</v>
      </c>
      <c r="E38" s="3"/>
    </row>
    <row r="39" spans="1:5" x14ac:dyDescent="0.25">
      <c r="A39" s="3">
        <v>36</v>
      </c>
      <c r="B39" s="3">
        <v>10</v>
      </c>
      <c r="C39" s="3">
        <v>10</v>
      </c>
      <c r="D39" s="3">
        <v>20</v>
      </c>
      <c r="E39" s="3"/>
    </row>
    <row r="40" spans="1:5" x14ac:dyDescent="0.25">
      <c r="A40" s="3">
        <v>37</v>
      </c>
      <c r="B40" s="3">
        <v>10</v>
      </c>
      <c r="C40" s="3">
        <v>10</v>
      </c>
      <c r="D40" s="3">
        <v>20</v>
      </c>
      <c r="E40" s="3"/>
    </row>
    <row r="41" spans="1:5" x14ac:dyDescent="0.25">
      <c r="A41" s="3">
        <v>38</v>
      </c>
      <c r="B41" s="3">
        <v>5</v>
      </c>
      <c r="C41" s="3">
        <v>5</v>
      </c>
      <c r="D41" s="3">
        <v>10</v>
      </c>
      <c r="E41" s="3"/>
    </row>
    <row r="42" spans="1:5" x14ac:dyDescent="0.25">
      <c r="A42" s="3">
        <v>39</v>
      </c>
      <c r="B42" s="3">
        <v>5</v>
      </c>
      <c r="C42" s="3">
        <v>5</v>
      </c>
      <c r="D42" s="3">
        <v>10</v>
      </c>
      <c r="E42" s="3"/>
    </row>
    <row r="43" spans="1:5" x14ac:dyDescent="0.25">
      <c r="A43" s="3">
        <v>40</v>
      </c>
      <c r="B43" s="3">
        <v>5</v>
      </c>
      <c r="C43" s="3">
        <v>5</v>
      </c>
      <c r="D43" s="3">
        <v>10</v>
      </c>
      <c r="E43" s="3"/>
    </row>
    <row r="44" spans="1:5" x14ac:dyDescent="0.25">
      <c r="A44" s="3">
        <v>41</v>
      </c>
      <c r="B44" s="3">
        <v>10</v>
      </c>
      <c r="C44" s="3">
        <v>10</v>
      </c>
      <c r="D44" s="3">
        <v>20</v>
      </c>
      <c r="E44" s="3"/>
    </row>
    <row r="45" spans="1:5" x14ac:dyDescent="0.25">
      <c r="A45" s="3">
        <v>42</v>
      </c>
      <c r="B45" s="3">
        <v>20</v>
      </c>
      <c r="C45" s="3">
        <v>20</v>
      </c>
      <c r="D45" s="3">
        <v>20</v>
      </c>
      <c r="E45" s="3"/>
    </row>
    <row r="46" spans="1:5" x14ac:dyDescent="0.25">
      <c r="A46" s="3">
        <v>43</v>
      </c>
      <c r="B46" s="3">
        <v>10</v>
      </c>
      <c r="C46" s="3">
        <v>10</v>
      </c>
      <c r="D46" s="3">
        <v>20</v>
      </c>
      <c r="E46" s="3"/>
    </row>
    <row r="47" spans="1:5" x14ac:dyDescent="0.25">
      <c r="A47" s="3">
        <v>44</v>
      </c>
      <c r="B47" s="3">
        <v>5</v>
      </c>
      <c r="C47" s="3">
        <v>10</v>
      </c>
      <c r="D47" s="3">
        <v>10</v>
      </c>
      <c r="E47" s="3"/>
    </row>
    <row r="48" spans="1:5" x14ac:dyDescent="0.25">
      <c r="A48" s="3">
        <v>45</v>
      </c>
      <c r="B48" s="3">
        <v>5</v>
      </c>
      <c r="C48" s="3">
        <v>10</v>
      </c>
      <c r="D48" s="3">
        <v>10</v>
      </c>
      <c r="E48" s="3"/>
    </row>
    <row r="49" spans="1:5" x14ac:dyDescent="0.25">
      <c r="A49" s="3">
        <v>46</v>
      </c>
      <c r="B49" s="3">
        <v>5</v>
      </c>
      <c r="C49" s="3">
        <v>10</v>
      </c>
      <c r="D49" s="3">
        <v>10</v>
      </c>
      <c r="E49" s="3"/>
    </row>
    <row r="50" spans="1:5" x14ac:dyDescent="0.25">
      <c r="A50" s="3">
        <v>47</v>
      </c>
      <c r="B50" s="3">
        <v>5</v>
      </c>
      <c r="C50" s="3">
        <v>10</v>
      </c>
      <c r="D50" s="3">
        <v>10</v>
      </c>
      <c r="E50" s="3"/>
    </row>
    <row r="51" spans="1:5" x14ac:dyDescent="0.25">
      <c r="A51" s="3">
        <v>48</v>
      </c>
      <c r="B51" s="3">
        <v>5</v>
      </c>
      <c r="C51" s="3">
        <v>10</v>
      </c>
      <c r="D51" s="3">
        <v>10</v>
      </c>
      <c r="E51" s="3"/>
    </row>
    <row r="52" spans="1:5" x14ac:dyDescent="0.25">
      <c r="A52" s="3">
        <v>49</v>
      </c>
      <c r="B52" s="3">
        <v>5</v>
      </c>
      <c r="C52" s="3">
        <v>10</v>
      </c>
      <c r="D52" s="3">
        <v>10</v>
      </c>
      <c r="E52" s="3"/>
    </row>
    <row r="53" spans="1:5" x14ac:dyDescent="0.25">
      <c r="A53" s="3">
        <v>50</v>
      </c>
      <c r="B53" s="3">
        <v>5</v>
      </c>
      <c r="C53" s="3">
        <v>10</v>
      </c>
      <c r="D53" s="3">
        <v>10</v>
      </c>
      <c r="E53" s="3"/>
    </row>
    <row r="54" spans="1:5" x14ac:dyDescent="0.25">
      <c r="A54" s="3">
        <v>51</v>
      </c>
      <c r="B54" s="3">
        <v>20</v>
      </c>
      <c r="C54" s="3">
        <v>10</v>
      </c>
      <c r="D54" s="3">
        <v>20</v>
      </c>
      <c r="E54" s="3"/>
    </row>
    <row r="55" spans="1:5" x14ac:dyDescent="0.25">
      <c r="A55" s="3">
        <v>52</v>
      </c>
      <c r="B55" s="3">
        <v>20</v>
      </c>
      <c r="C55" s="3">
        <v>10</v>
      </c>
      <c r="D55" s="3">
        <v>20</v>
      </c>
      <c r="E55" s="3"/>
    </row>
    <row r="56" spans="1:5" x14ac:dyDescent="0.25">
      <c r="A56" s="3" t="s">
        <v>76</v>
      </c>
      <c r="B56" s="3">
        <f>SUM(B4:B55)</f>
        <v>517</v>
      </c>
      <c r="C56" s="3">
        <f>SUM(C4:C55)</f>
        <v>545</v>
      </c>
      <c r="D56" s="3">
        <f>SUM(D4:D55)</f>
        <v>790</v>
      </c>
      <c r="E56" s="3"/>
    </row>
    <row r="57" spans="1:5" x14ac:dyDescent="0.25">
      <c r="A57" s="3" t="s">
        <v>77</v>
      </c>
      <c r="B57" s="3">
        <v>150</v>
      </c>
      <c r="C57" s="3">
        <v>200</v>
      </c>
      <c r="D57" s="3">
        <v>200</v>
      </c>
      <c r="E57" s="3"/>
    </row>
    <row r="58" spans="1:5" x14ac:dyDescent="0.25">
      <c r="A58" s="3" t="s">
        <v>27</v>
      </c>
      <c r="B58" s="3">
        <f>(B56*B57)</f>
        <v>77550</v>
      </c>
      <c r="C58" s="3">
        <f>(C56*C57)</f>
        <v>109000</v>
      </c>
      <c r="D58" s="3">
        <f>(D56*D57)</f>
        <v>158000</v>
      </c>
      <c r="E58" s="3">
        <f>SUM(B58:D58)</f>
        <v>344550</v>
      </c>
    </row>
  </sheetData>
  <mergeCells count="2">
    <mergeCell ref="A1:E1"/>
    <mergeCell ref="G2:J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5:D11"/>
  <sheetViews>
    <sheetView workbookViewId="0">
      <selection activeCell="J37" sqref="J37"/>
    </sheetView>
  </sheetViews>
  <sheetFormatPr defaultRowHeight="15" x14ac:dyDescent="0.25"/>
  <cols>
    <col min="1" max="1" width="20.28515625" customWidth="1"/>
  </cols>
  <sheetData>
    <row r="5" spans="1:4" x14ac:dyDescent="0.25">
      <c r="A5" s="7" t="s">
        <v>69</v>
      </c>
      <c r="B5" s="7" t="s">
        <v>70</v>
      </c>
      <c r="C5" s="7" t="s">
        <v>39</v>
      </c>
      <c r="D5" s="7" t="s">
        <v>27</v>
      </c>
    </row>
    <row r="6" spans="1:4" x14ac:dyDescent="0.25">
      <c r="A6" s="3" t="s">
        <v>93</v>
      </c>
      <c r="B6" s="3">
        <v>100</v>
      </c>
      <c r="C6" s="3">
        <v>650</v>
      </c>
      <c r="D6" s="3">
        <f>(B6*C6)</f>
        <v>65000</v>
      </c>
    </row>
    <row r="7" spans="1:4" x14ac:dyDescent="0.25">
      <c r="A7" s="3" t="s">
        <v>74</v>
      </c>
      <c r="B7" s="3">
        <v>2</v>
      </c>
      <c r="C7" s="3">
        <v>5000</v>
      </c>
      <c r="D7" s="3">
        <f t="shared" ref="D7" si="0">(B7*C7)</f>
        <v>10000</v>
      </c>
    </row>
    <row r="8" spans="1:4" x14ac:dyDescent="0.25">
      <c r="A8" s="3"/>
      <c r="B8" s="3"/>
      <c r="C8" s="3"/>
      <c r="D8" s="3"/>
    </row>
    <row r="9" spans="1:4" x14ac:dyDescent="0.25">
      <c r="A9" s="3"/>
      <c r="B9" s="3"/>
      <c r="C9" s="3"/>
      <c r="D9" s="3"/>
    </row>
    <row r="10" spans="1:4" x14ac:dyDescent="0.25">
      <c r="A10" s="3"/>
      <c r="B10" s="3"/>
      <c r="C10" s="3"/>
      <c r="D10" s="3"/>
    </row>
    <row r="11" spans="1:4" x14ac:dyDescent="0.25">
      <c r="A11" s="7" t="s">
        <v>27</v>
      </c>
      <c r="B11" s="7"/>
      <c r="C11" s="7"/>
      <c r="D11" s="7">
        <f>SUM(D6:D10)</f>
        <v>75000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9"/>
  <sheetViews>
    <sheetView zoomScale="115" zoomScaleNormal="115" workbookViewId="0">
      <selection activeCell="B25" sqref="B25"/>
    </sheetView>
  </sheetViews>
  <sheetFormatPr defaultRowHeight="15" x14ac:dyDescent="0.25"/>
  <cols>
    <col min="1" max="1" width="40.42578125" customWidth="1"/>
    <col min="2" max="2" width="15.42578125" customWidth="1"/>
  </cols>
  <sheetData>
    <row r="3" spans="1:2" x14ac:dyDescent="0.25">
      <c r="A3" s="8" t="s">
        <v>95</v>
      </c>
    </row>
    <row r="4" spans="1:2" x14ac:dyDescent="0.25">
      <c r="A4" t="s">
        <v>96</v>
      </c>
      <c r="B4">
        <v>105000</v>
      </c>
    </row>
    <row r="5" spans="1:2" x14ac:dyDescent="0.25">
      <c r="A5" t="s">
        <v>97</v>
      </c>
      <c r="B5">
        <v>24000</v>
      </c>
    </row>
    <row r="6" spans="1:2" x14ac:dyDescent="0.25">
      <c r="A6" t="s">
        <v>98</v>
      </c>
      <c r="B6">
        <v>10000</v>
      </c>
    </row>
    <row r="7" spans="1:2" x14ac:dyDescent="0.25">
      <c r="A7" t="s">
        <v>99</v>
      </c>
      <c r="B7">
        <v>13000</v>
      </c>
    </row>
    <row r="8" spans="1:2" x14ac:dyDescent="0.25">
      <c r="A8" t="s">
        <v>100</v>
      </c>
      <c r="B8">
        <v>10000</v>
      </c>
    </row>
    <row r="10" spans="1:2" x14ac:dyDescent="0.25">
      <c r="A10" t="s">
        <v>101</v>
      </c>
      <c r="B10">
        <f>SUM(B4:B9)</f>
        <v>162000</v>
      </c>
    </row>
    <row r="13" spans="1:2" x14ac:dyDescent="0.25">
      <c r="A13" s="8" t="s">
        <v>102</v>
      </c>
    </row>
    <row r="14" spans="1:2" x14ac:dyDescent="0.25">
      <c r="A14" t="s">
        <v>103</v>
      </c>
      <c r="B14">
        <v>100000</v>
      </c>
    </row>
    <row r="16" spans="1:2" x14ac:dyDescent="0.25">
      <c r="A16" t="s">
        <v>104</v>
      </c>
    </row>
    <row r="17" spans="1:2" x14ac:dyDescent="0.25">
      <c r="A17" t="s">
        <v>105</v>
      </c>
      <c r="B17">
        <v>36000</v>
      </c>
    </row>
    <row r="19" spans="1:2" x14ac:dyDescent="0.25">
      <c r="B19">
        <f>SUM(B10:B18)</f>
        <v>298000</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workbookViewId="0">
      <selection activeCell="H36" sqref="H36"/>
    </sheetView>
  </sheetViews>
  <sheetFormatPr defaultRowHeight="15" x14ac:dyDescent="0.25"/>
  <cols>
    <col min="1" max="1" width="11.42578125" customWidth="1"/>
    <col min="3" max="3" width="10.28515625" customWidth="1"/>
    <col min="6" max="6" width="16.85546875" customWidth="1"/>
    <col min="8" max="8" width="16" customWidth="1"/>
    <col min="11" max="11" width="10.140625" customWidth="1"/>
  </cols>
  <sheetData>
    <row r="1" spans="1:15" x14ac:dyDescent="0.25">
      <c r="A1" s="70" t="s">
        <v>120</v>
      </c>
      <c r="B1" s="71"/>
      <c r="C1" s="71"/>
      <c r="D1" s="71"/>
      <c r="E1" s="71"/>
      <c r="F1" s="71"/>
      <c r="G1" s="71"/>
      <c r="H1" s="71"/>
      <c r="I1" s="19"/>
    </row>
    <row r="2" spans="1:15" x14ac:dyDescent="0.25">
      <c r="A2" s="20"/>
      <c r="B2" s="3"/>
      <c r="C2" s="3"/>
      <c r="D2" s="3"/>
      <c r="E2" s="3"/>
      <c r="F2" s="3"/>
      <c r="G2" s="3"/>
      <c r="H2" s="3"/>
      <c r="I2" s="21"/>
    </row>
    <row r="3" spans="1:15" x14ac:dyDescent="0.25">
      <c r="A3" s="20"/>
      <c r="B3" s="3"/>
      <c r="C3" s="3"/>
      <c r="D3" s="3"/>
      <c r="E3" s="3"/>
      <c r="F3" s="3"/>
      <c r="G3" s="3"/>
      <c r="H3" s="3"/>
      <c r="I3" s="21"/>
      <c r="K3" s="52" t="s">
        <v>149</v>
      </c>
      <c r="L3" s="52"/>
      <c r="M3" s="52"/>
      <c r="N3" s="52"/>
      <c r="O3" s="52"/>
    </row>
    <row r="4" spans="1:15" x14ac:dyDescent="0.25">
      <c r="A4" s="25" t="s">
        <v>111</v>
      </c>
      <c r="B4" s="7" t="s">
        <v>115</v>
      </c>
      <c r="C4" s="7" t="s">
        <v>112</v>
      </c>
      <c r="D4" s="7" t="s">
        <v>113</v>
      </c>
      <c r="E4" s="7" t="s">
        <v>114</v>
      </c>
      <c r="F4" s="7" t="s">
        <v>128</v>
      </c>
      <c r="G4" s="7" t="s">
        <v>118</v>
      </c>
      <c r="H4" s="7" t="s">
        <v>119</v>
      </c>
      <c r="I4" s="26" t="s">
        <v>27</v>
      </c>
      <c r="K4" s="7" t="s">
        <v>148</v>
      </c>
      <c r="L4" s="3"/>
      <c r="M4" s="3"/>
      <c r="N4" s="3"/>
      <c r="O4" s="3"/>
    </row>
    <row r="5" spans="1:15" x14ac:dyDescent="0.25">
      <c r="A5" s="20" t="s">
        <v>116</v>
      </c>
      <c r="B5" s="3" t="s">
        <v>117</v>
      </c>
      <c r="C5" s="3">
        <v>8</v>
      </c>
      <c r="D5" s="3">
        <v>350</v>
      </c>
      <c r="E5" s="3">
        <v>4</v>
      </c>
      <c r="F5" s="3">
        <v>0</v>
      </c>
      <c r="G5" s="3">
        <f>(C5*D5*E5)</f>
        <v>11200</v>
      </c>
      <c r="H5" s="3">
        <v>1000</v>
      </c>
      <c r="I5" s="21">
        <f>SUM(G5:H5)</f>
        <v>12200</v>
      </c>
      <c r="K5" s="3" t="s">
        <v>131</v>
      </c>
      <c r="L5" s="3" t="s">
        <v>132</v>
      </c>
      <c r="M5" s="3" t="s">
        <v>134</v>
      </c>
      <c r="N5" s="3" t="s">
        <v>134</v>
      </c>
      <c r="O5" s="3" t="s">
        <v>136</v>
      </c>
    </row>
    <row r="6" spans="1:15" x14ac:dyDescent="0.25">
      <c r="A6" s="20" t="s">
        <v>121</v>
      </c>
      <c r="B6" s="3"/>
      <c r="C6" s="3">
        <v>8</v>
      </c>
      <c r="D6" s="3">
        <v>350</v>
      </c>
      <c r="E6" s="3">
        <v>4</v>
      </c>
      <c r="F6" s="3">
        <v>0</v>
      </c>
      <c r="G6" s="3">
        <f t="shared" ref="G6:G17" si="0">(C6*D6*E6)</f>
        <v>11200</v>
      </c>
      <c r="H6" s="3">
        <v>1000</v>
      </c>
      <c r="I6" s="21">
        <f t="shared" ref="I6:I10" si="1">SUM(G6:H6)</f>
        <v>12200</v>
      </c>
      <c r="K6" s="3">
        <v>1</v>
      </c>
      <c r="L6" s="3" t="s">
        <v>133</v>
      </c>
      <c r="M6" s="3">
        <v>1</v>
      </c>
      <c r="N6" s="3">
        <v>4</v>
      </c>
      <c r="O6" s="3">
        <v>900</v>
      </c>
    </row>
    <row r="7" spans="1:15" x14ac:dyDescent="0.25">
      <c r="A7" s="20" t="s">
        <v>122</v>
      </c>
      <c r="B7" s="3"/>
      <c r="C7" s="3">
        <v>8</v>
      </c>
      <c r="D7" s="3">
        <v>350</v>
      </c>
      <c r="E7" s="3">
        <v>4</v>
      </c>
      <c r="F7" s="3">
        <v>0</v>
      </c>
      <c r="G7" s="3">
        <f t="shared" si="0"/>
        <v>11200</v>
      </c>
      <c r="H7" s="3">
        <v>1000</v>
      </c>
      <c r="I7" s="21">
        <f t="shared" si="1"/>
        <v>12200</v>
      </c>
      <c r="K7" s="3">
        <v>2</v>
      </c>
      <c r="L7" s="3" t="s">
        <v>135</v>
      </c>
      <c r="M7" s="3">
        <v>1</v>
      </c>
      <c r="N7" s="3">
        <v>4</v>
      </c>
      <c r="O7" s="3">
        <v>915</v>
      </c>
    </row>
    <row r="8" spans="1:15" x14ac:dyDescent="0.25">
      <c r="A8" s="20" t="s">
        <v>123</v>
      </c>
      <c r="B8" s="3"/>
      <c r="C8" s="3">
        <v>8</v>
      </c>
      <c r="D8" s="3">
        <v>450</v>
      </c>
      <c r="E8" s="3">
        <v>4</v>
      </c>
      <c r="F8" s="3">
        <v>0</v>
      </c>
      <c r="G8" s="3">
        <f t="shared" si="0"/>
        <v>14400</v>
      </c>
      <c r="H8" s="3">
        <v>1000</v>
      </c>
      <c r="I8" s="21">
        <f t="shared" si="1"/>
        <v>15400</v>
      </c>
      <c r="K8" s="3">
        <v>3</v>
      </c>
      <c r="L8" s="3" t="s">
        <v>133</v>
      </c>
      <c r="M8" s="3">
        <v>2</v>
      </c>
      <c r="N8" s="3">
        <v>3</v>
      </c>
      <c r="O8" s="3">
        <v>930</v>
      </c>
    </row>
    <row r="9" spans="1:15" x14ac:dyDescent="0.25">
      <c r="A9" s="20" t="s">
        <v>124</v>
      </c>
      <c r="B9" s="3"/>
      <c r="C9" s="3">
        <v>8</v>
      </c>
      <c r="D9" s="3">
        <v>450</v>
      </c>
      <c r="E9" s="3">
        <v>4</v>
      </c>
      <c r="F9" s="3">
        <v>0</v>
      </c>
      <c r="G9" s="3">
        <f t="shared" si="0"/>
        <v>14400</v>
      </c>
      <c r="H9" s="3">
        <v>1000</v>
      </c>
      <c r="I9" s="21">
        <f t="shared" si="1"/>
        <v>15400</v>
      </c>
      <c r="K9" s="3">
        <v>4</v>
      </c>
      <c r="L9" s="3" t="s">
        <v>135</v>
      </c>
      <c r="M9" s="3">
        <v>2</v>
      </c>
      <c r="N9" s="3">
        <v>3</v>
      </c>
      <c r="O9" s="3">
        <v>945</v>
      </c>
    </row>
    <row r="10" spans="1:15" x14ac:dyDescent="0.25">
      <c r="A10" s="20" t="s">
        <v>125</v>
      </c>
      <c r="B10" s="3"/>
      <c r="C10" s="3">
        <v>8</v>
      </c>
      <c r="D10" s="3">
        <v>550</v>
      </c>
      <c r="E10" s="3">
        <v>4</v>
      </c>
      <c r="F10" s="3">
        <v>0</v>
      </c>
      <c r="G10" s="3">
        <f t="shared" si="0"/>
        <v>17600</v>
      </c>
      <c r="H10" s="3">
        <v>2000</v>
      </c>
      <c r="I10" s="21">
        <f t="shared" si="1"/>
        <v>19600</v>
      </c>
      <c r="K10" s="3">
        <v>5</v>
      </c>
      <c r="L10" s="3" t="s">
        <v>133</v>
      </c>
      <c r="M10" s="3">
        <v>1</v>
      </c>
      <c r="N10" s="3">
        <v>2</v>
      </c>
      <c r="O10" s="3">
        <v>1000</v>
      </c>
    </row>
    <row r="11" spans="1:15" x14ac:dyDescent="0.25">
      <c r="A11" s="20"/>
      <c r="B11" s="3"/>
      <c r="C11" s="3"/>
      <c r="D11" s="3"/>
      <c r="E11" s="3"/>
      <c r="F11" s="3"/>
      <c r="G11" s="3">
        <f t="shared" si="0"/>
        <v>0</v>
      </c>
      <c r="H11" s="3"/>
      <c r="I11" s="21"/>
      <c r="K11" s="3">
        <v>6</v>
      </c>
      <c r="L11" s="3" t="s">
        <v>135</v>
      </c>
      <c r="M11" s="3">
        <v>1</v>
      </c>
      <c r="N11" s="3">
        <v>2</v>
      </c>
      <c r="O11" s="3">
        <v>1015</v>
      </c>
    </row>
    <row r="12" spans="1:15" x14ac:dyDescent="0.25">
      <c r="A12" s="20" t="s">
        <v>126</v>
      </c>
      <c r="B12" s="3"/>
      <c r="C12" s="3"/>
      <c r="D12" s="3"/>
      <c r="E12" s="3"/>
      <c r="F12" s="3"/>
      <c r="G12" s="3">
        <f t="shared" si="0"/>
        <v>0</v>
      </c>
      <c r="H12" s="3"/>
      <c r="I12" s="21"/>
      <c r="K12" s="3">
        <v>7</v>
      </c>
      <c r="L12" s="3" t="s">
        <v>133</v>
      </c>
      <c r="M12" s="3">
        <v>3</v>
      </c>
      <c r="N12" s="3">
        <v>4</v>
      </c>
      <c r="O12" s="3">
        <v>1030</v>
      </c>
    </row>
    <row r="13" spans="1:15" x14ac:dyDescent="0.25">
      <c r="A13" s="20" t="s">
        <v>116</v>
      </c>
      <c r="B13" s="3"/>
      <c r="C13" s="3">
        <v>6</v>
      </c>
      <c r="D13" s="3">
        <v>350</v>
      </c>
      <c r="E13" s="3">
        <v>3</v>
      </c>
      <c r="F13" s="3">
        <v>0</v>
      </c>
      <c r="G13" s="3">
        <f t="shared" si="0"/>
        <v>6300</v>
      </c>
      <c r="H13" s="3">
        <v>1000</v>
      </c>
      <c r="I13" s="21">
        <f>SUM(G13:H13)</f>
        <v>7300</v>
      </c>
      <c r="K13" s="3">
        <v>7</v>
      </c>
      <c r="L13" s="3" t="s">
        <v>135</v>
      </c>
      <c r="M13" s="3">
        <v>3</v>
      </c>
      <c r="N13" s="3">
        <v>4</v>
      </c>
      <c r="O13" s="3">
        <v>1045</v>
      </c>
    </row>
    <row r="14" spans="1:15" x14ac:dyDescent="0.25">
      <c r="A14" s="20" t="s">
        <v>121</v>
      </c>
      <c r="B14" s="3"/>
      <c r="C14" s="3">
        <v>6</v>
      </c>
      <c r="D14" s="3">
        <v>350</v>
      </c>
      <c r="E14" s="3">
        <v>3</v>
      </c>
      <c r="F14" s="3">
        <v>0</v>
      </c>
      <c r="G14" s="3">
        <f t="shared" si="0"/>
        <v>6300</v>
      </c>
      <c r="H14" s="3">
        <v>1000</v>
      </c>
      <c r="I14" s="21">
        <f>SUM(G14:H14)</f>
        <v>7300</v>
      </c>
      <c r="K14" s="3">
        <v>8</v>
      </c>
      <c r="L14" s="3" t="s">
        <v>133</v>
      </c>
      <c r="M14" s="3">
        <v>1</v>
      </c>
      <c r="N14" s="3">
        <v>3</v>
      </c>
      <c r="O14" s="3">
        <v>1100</v>
      </c>
    </row>
    <row r="15" spans="1:15" x14ac:dyDescent="0.25">
      <c r="A15" s="20" t="s">
        <v>122</v>
      </c>
      <c r="B15" s="3"/>
      <c r="C15" s="3">
        <v>6</v>
      </c>
      <c r="D15" s="3">
        <v>350</v>
      </c>
      <c r="E15" s="3">
        <v>3</v>
      </c>
      <c r="F15" s="3">
        <v>0</v>
      </c>
      <c r="G15" s="3">
        <f t="shared" si="0"/>
        <v>6300</v>
      </c>
      <c r="H15" s="3">
        <v>1000</v>
      </c>
      <c r="I15" s="21">
        <f>SUM(G15:H15)</f>
        <v>7300</v>
      </c>
      <c r="K15" s="3">
        <v>9</v>
      </c>
      <c r="L15" s="3" t="s">
        <v>135</v>
      </c>
      <c r="M15" s="3">
        <v>1</v>
      </c>
      <c r="N15" s="3">
        <v>3</v>
      </c>
      <c r="O15" s="3">
        <v>1115</v>
      </c>
    </row>
    <row r="16" spans="1:15" x14ac:dyDescent="0.25">
      <c r="A16" s="20" t="s">
        <v>123</v>
      </c>
      <c r="B16" s="3"/>
      <c r="C16" s="3">
        <v>6</v>
      </c>
      <c r="D16" s="3">
        <v>350</v>
      </c>
      <c r="E16" s="3">
        <v>3</v>
      </c>
      <c r="F16" s="3">
        <v>0</v>
      </c>
      <c r="G16" s="3">
        <f t="shared" si="0"/>
        <v>6300</v>
      </c>
      <c r="H16" s="3">
        <v>1000</v>
      </c>
      <c r="I16" s="21">
        <f>SUM(G16:H16)</f>
        <v>7300</v>
      </c>
      <c r="K16" s="3">
        <v>10</v>
      </c>
      <c r="L16" s="3" t="s">
        <v>133</v>
      </c>
      <c r="M16" s="3">
        <v>2</v>
      </c>
      <c r="N16" s="3">
        <v>4</v>
      </c>
      <c r="O16" s="3">
        <v>1130</v>
      </c>
    </row>
    <row r="17" spans="1:15" x14ac:dyDescent="0.25">
      <c r="A17" s="20" t="s">
        <v>127</v>
      </c>
      <c r="B17" s="3"/>
      <c r="C17" s="3">
        <v>6</v>
      </c>
      <c r="D17" s="3">
        <v>350</v>
      </c>
      <c r="E17" s="3">
        <v>3</v>
      </c>
      <c r="F17" s="3">
        <v>0</v>
      </c>
      <c r="G17" s="3">
        <f t="shared" si="0"/>
        <v>6300</v>
      </c>
      <c r="H17" s="3">
        <v>1000</v>
      </c>
      <c r="I17" s="21">
        <f>SUM(G17:H17)</f>
        <v>7300</v>
      </c>
      <c r="K17" s="3">
        <v>11</v>
      </c>
      <c r="L17" s="3" t="s">
        <v>135</v>
      </c>
      <c r="M17" s="3">
        <v>2</v>
      </c>
      <c r="N17" s="3">
        <v>4</v>
      </c>
      <c r="O17" s="3">
        <v>1145</v>
      </c>
    </row>
    <row r="18" spans="1:15" x14ac:dyDescent="0.25">
      <c r="A18" s="20" t="s">
        <v>150</v>
      </c>
      <c r="B18" s="3"/>
      <c r="C18" s="3"/>
      <c r="D18" s="3"/>
      <c r="E18" s="3"/>
      <c r="F18" s="3"/>
      <c r="G18" s="3"/>
      <c r="H18" s="3"/>
      <c r="I18" s="21">
        <v>-20000</v>
      </c>
      <c r="K18" s="3">
        <v>12</v>
      </c>
      <c r="L18" s="3" t="s">
        <v>145</v>
      </c>
      <c r="M18" s="27" t="s">
        <v>138</v>
      </c>
      <c r="N18" s="27" t="s">
        <v>140</v>
      </c>
      <c r="O18" s="3">
        <v>1200</v>
      </c>
    </row>
    <row r="19" spans="1:15" ht="15.75" thickBot="1" x14ac:dyDescent="0.3">
      <c r="A19" s="22" t="s">
        <v>27</v>
      </c>
      <c r="B19" s="23"/>
      <c r="C19" s="23"/>
      <c r="D19" s="23"/>
      <c r="E19" s="23"/>
      <c r="F19" s="23"/>
      <c r="G19" s="23"/>
      <c r="H19" s="23">
        <f>SUM(H5:H18)</f>
        <v>12000</v>
      </c>
      <c r="I19" s="24">
        <f>SUM(I5:I18)</f>
        <v>103500</v>
      </c>
      <c r="K19" s="3">
        <v>13</v>
      </c>
      <c r="L19" s="3" t="s">
        <v>145</v>
      </c>
      <c r="M19" s="27" t="s">
        <v>139</v>
      </c>
      <c r="N19" s="27" t="s">
        <v>141</v>
      </c>
      <c r="O19" s="3">
        <v>1215</v>
      </c>
    </row>
    <row r="20" spans="1:15" x14ac:dyDescent="0.25">
      <c r="K20" s="3">
        <v>14</v>
      </c>
      <c r="L20" s="3" t="s">
        <v>145</v>
      </c>
      <c r="M20" s="27" t="s">
        <v>142</v>
      </c>
      <c r="N20" s="27" t="s">
        <v>144</v>
      </c>
      <c r="O20" s="3">
        <v>1230</v>
      </c>
    </row>
    <row r="21" spans="1:15" x14ac:dyDescent="0.25">
      <c r="A21" s="54" t="s">
        <v>129</v>
      </c>
      <c r="B21" s="54"/>
      <c r="C21" s="54"/>
      <c r="D21" s="54"/>
      <c r="E21" s="54"/>
      <c r="F21" s="54"/>
      <c r="G21" s="54"/>
      <c r="H21" s="54"/>
      <c r="I21" s="54"/>
      <c r="K21" s="3">
        <v>15</v>
      </c>
      <c r="L21" s="3" t="s">
        <v>145</v>
      </c>
      <c r="M21" s="27" t="s">
        <v>137</v>
      </c>
      <c r="N21" s="27" t="s">
        <v>143</v>
      </c>
      <c r="O21" s="3">
        <v>1245</v>
      </c>
    </row>
    <row r="22" spans="1:15" x14ac:dyDescent="0.25">
      <c r="A22" s="54" t="s">
        <v>130</v>
      </c>
      <c r="B22" s="54"/>
      <c r="C22" s="54"/>
      <c r="D22" s="54"/>
      <c r="E22" s="54"/>
      <c r="F22" s="54"/>
      <c r="G22" s="54"/>
      <c r="H22" s="54"/>
      <c r="I22" s="54"/>
      <c r="K22" s="7" t="s">
        <v>147</v>
      </c>
      <c r="L22" s="3"/>
      <c r="M22" s="3"/>
      <c r="N22" s="3"/>
      <c r="O22" s="3"/>
    </row>
    <row r="23" spans="1:15" x14ac:dyDescent="0.25">
      <c r="A23" s="54" t="s">
        <v>146</v>
      </c>
      <c r="B23" s="54"/>
      <c r="C23" s="54"/>
      <c r="D23" s="54"/>
      <c r="E23" s="54"/>
      <c r="F23" s="54"/>
      <c r="G23" s="54"/>
      <c r="H23" s="54"/>
      <c r="I23" s="54"/>
      <c r="K23" s="3" t="s">
        <v>131</v>
      </c>
      <c r="L23" s="3" t="s">
        <v>132</v>
      </c>
      <c r="M23" s="3" t="s">
        <v>134</v>
      </c>
      <c r="N23" s="3" t="s">
        <v>134</v>
      </c>
      <c r="O23" s="3">
        <v>1330</v>
      </c>
    </row>
    <row r="24" spans="1:15" x14ac:dyDescent="0.25">
      <c r="K24" s="3">
        <v>1</v>
      </c>
      <c r="L24" s="3" t="s">
        <v>133</v>
      </c>
      <c r="M24" s="3">
        <v>1</v>
      </c>
      <c r="N24" s="3">
        <v>4</v>
      </c>
      <c r="O24" s="3">
        <v>1345</v>
      </c>
    </row>
    <row r="25" spans="1:15" x14ac:dyDescent="0.25">
      <c r="K25" s="3">
        <v>2</v>
      </c>
      <c r="L25" s="3" t="s">
        <v>135</v>
      </c>
      <c r="M25" s="3">
        <v>1</v>
      </c>
      <c r="N25" s="3">
        <v>4</v>
      </c>
      <c r="O25" s="3">
        <v>1400</v>
      </c>
    </row>
    <row r="26" spans="1:15" x14ac:dyDescent="0.25">
      <c r="K26" s="3">
        <v>3</v>
      </c>
      <c r="L26" s="3" t="s">
        <v>133</v>
      </c>
      <c r="M26" s="3">
        <v>2</v>
      </c>
      <c r="N26" s="3">
        <v>3</v>
      </c>
      <c r="O26" s="3">
        <v>1415</v>
      </c>
    </row>
    <row r="27" spans="1:15" x14ac:dyDescent="0.25">
      <c r="K27" s="3">
        <v>4</v>
      </c>
      <c r="L27" s="3" t="s">
        <v>135</v>
      </c>
      <c r="M27" s="3">
        <v>2</v>
      </c>
      <c r="N27" s="3">
        <v>3</v>
      </c>
      <c r="O27" s="3">
        <v>1430</v>
      </c>
    </row>
    <row r="28" spans="1:15" x14ac:dyDescent="0.25">
      <c r="K28" s="3">
        <v>5</v>
      </c>
      <c r="L28" s="3" t="s">
        <v>133</v>
      </c>
      <c r="M28" s="3">
        <v>1</v>
      </c>
      <c r="N28" s="3">
        <v>2</v>
      </c>
      <c r="O28" s="3">
        <v>1445</v>
      </c>
    </row>
    <row r="29" spans="1:15" x14ac:dyDescent="0.25">
      <c r="K29" s="3">
        <v>6</v>
      </c>
      <c r="L29" s="3" t="s">
        <v>135</v>
      </c>
      <c r="M29" s="3">
        <v>1</v>
      </c>
      <c r="N29" s="3">
        <v>2</v>
      </c>
      <c r="O29" s="3">
        <v>1500</v>
      </c>
    </row>
    <row r="30" spans="1:15" x14ac:dyDescent="0.25">
      <c r="K30" s="3">
        <v>7</v>
      </c>
      <c r="L30" s="3" t="s">
        <v>133</v>
      </c>
      <c r="M30" s="3">
        <v>3</v>
      </c>
      <c r="N30" s="3">
        <v>4</v>
      </c>
      <c r="O30" s="3">
        <v>1515</v>
      </c>
    </row>
    <row r="31" spans="1:15" x14ac:dyDescent="0.25">
      <c r="K31" s="3">
        <v>7</v>
      </c>
      <c r="L31" s="3" t="s">
        <v>135</v>
      </c>
      <c r="M31" s="3">
        <v>3</v>
      </c>
      <c r="N31" s="3">
        <v>4</v>
      </c>
      <c r="O31" s="3">
        <v>1530</v>
      </c>
    </row>
    <row r="32" spans="1:15" x14ac:dyDescent="0.25">
      <c r="K32" s="3">
        <v>8</v>
      </c>
      <c r="L32" s="3" t="s">
        <v>133</v>
      </c>
      <c r="M32" s="3">
        <v>1</v>
      </c>
      <c r="N32" s="3">
        <v>3</v>
      </c>
      <c r="O32" s="3">
        <v>1545</v>
      </c>
    </row>
    <row r="33" spans="11:15" x14ac:dyDescent="0.25">
      <c r="K33" s="3">
        <v>9</v>
      </c>
      <c r="L33" s="3" t="s">
        <v>135</v>
      </c>
      <c r="M33" s="3">
        <v>1</v>
      </c>
      <c r="N33" s="3">
        <v>3</v>
      </c>
      <c r="O33" s="3">
        <v>1600</v>
      </c>
    </row>
    <row r="34" spans="11:15" x14ac:dyDescent="0.25">
      <c r="K34" s="3">
        <v>10</v>
      </c>
      <c r="L34" s="3" t="s">
        <v>133</v>
      </c>
      <c r="M34" s="3">
        <v>2</v>
      </c>
      <c r="N34" s="3">
        <v>4</v>
      </c>
      <c r="O34" s="3">
        <v>1615</v>
      </c>
    </row>
    <row r="35" spans="11:15" x14ac:dyDescent="0.25">
      <c r="K35" s="3">
        <v>11</v>
      </c>
      <c r="L35" s="3" t="s">
        <v>135</v>
      </c>
      <c r="M35" s="3">
        <v>2</v>
      </c>
      <c r="N35" s="3">
        <v>4</v>
      </c>
      <c r="O35" s="3">
        <v>1630</v>
      </c>
    </row>
    <row r="36" spans="11:15" x14ac:dyDescent="0.25">
      <c r="K36" s="3">
        <v>12</v>
      </c>
      <c r="L36" s="3" t="s">
        <v>145</v>
      </c>
      <c r="M36" s="27" t="s">
        <v>138</v>
      </c>
      <c r="N36" s="27" t="s">
        <v>140</v>
      </c>
      <c r="O36" s="3">
        <v>1645</v>
      </c>
    </row>
    <row r="37" spans="11:15" x14ac:dyDescent="0.25">
      <c r="K37" s="3">
        <v>13</v>
      </c>
      <c r="L37" s="3" t="s">
        <v>145</v>
      </c>
      <c r="M37" s="27" t="s">
        <v>139</v>
      </c>
      <c r="N37" s="27" t="s">
        <v>141</v>
      </c>
      <c r="O37" s="3">
        <v>1700</v>
      </c>
    </row>
    <row r="38" spans="11:15" x14ac:dyDescent="0.25">
      <c r="K38" s="3">
        <v>14</v>
      </c>
      <c r="L38" s="3" t="s">
        <v>145</v>
      </c>
      <c r="M38" s="27" t="s">
        <v>142</v>
      </c>
      <c r="N38" s="27" t="s">
        <v>144</v>
      </c>
      <c r="O38" s="3">
        <v>1715</v>
      </c>
    </row>
    <row r="39" spans="11:15" x14ac:dyDescent="0.25">
      <c r="K39" s="3">
        <v>15</v>
      </c>
      <c r="L39" s="3" t="s">
        <v>145</v>
      </c>
      <c r="M39" s="27" t="s">
        <v>137</v>
      </c>
      <c r="N39" s="27" t="s">
        <v>143</v>
      </c>
      <c r="O39" s="3">
        <v>1730</v>
      </c>
    </row>
  </sheetData>
  <mergeCells count="5">
    <mergeCell ref="A1:H1"/>
    <mergeCell ref="A21:I21"/>
    <mergeCell ref="A22:I22"/>
    <mergeCell ref="A23:I23"/>
    <mergeCell ref="K3:O3"/>
  </mergeCells>
  <pageMargins left="0.7" right="0.7" top="0.75" bottom="0.75"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1</SortOrder>
    <MeetingStartDate xmlns="d08b57ff-b9b7-4581-975d-98f87b579a51">2015-06-09T11:00:00+00:00</MeetingStartDate>
    <EnclosureFileNumber xmlns="d08b57ff-b9b7-4581-975d-98f87b579a51">68325/15</EnclosureFileNumber>
    <AgendaId xmlns="d08b57ff-b9b7-4581-975d-98f87b579a51">4002</AgendaId>
    <AccessLevel xmlns="d08b57ff-b9b7-4581-975d-98f87b579a51">1</AccessLevel>
    <EnclosureType xmlns="d08b57ff-b9b7-4581-975d-98f87b579a51">Enclosure</EnclosureType>
    <CommitteeName xmlns="d08b57ff-b9b7-4581-975d-98f87b579a51">Udvalget for Kultur og Fritid</CommitteeName>
    <FusionId xmlns="d08b57ff-b9b7-4581-975d-98f87b579a51">1870153</FusionId>
    <AgendaAccessLevelName xmlns="d08b57ff-b9b7-4581-975d-98f87b579a51">Åben</AgendaAccessLevelName>
    <UNC xmlns="d08b57ff-b9b7-4581-975d-98f87b579a51">1682170</UNC>
    <MeetingTitle xmlns="d08b57ff-b9b7-4581-975d-98f87b579a51">09-06-2015</MeetingTitle>
    <MeetingDateAndTime xmlns="d08b57ff-b9b7-4581-975d-98f87b579a51">09-06-2015 fra 13:00 - 16:00</MeetingDateAndTime>
    <MeetingEndDate xmlns="d08b57ff-b9b7-4581-975d-98f87b579a51">2015-06-09T14:00:00+00:00</MeetingEndDate>
    <PWDescription xmlns="d08b57ff-b9b7-4581-975d-98f87b579a51"/>
    <PWFileType xmlns="d08b57ff-b9b7-4581-975d-98f87b579a51">.XLSX</PWFileType>
    <DocumentType xmlns="d08b57ff-b9b7-4581-975d-98f87b579a51"/>
  </documentManagement>
</p:properties>
</file>

<file path=customXml/itemProps1.xml><?xml version="1.0" encoding="utf-8"?>
<ds:datastoreItem xmlns:ds="http://schemas.openxmlformats.org/officeDocument/2006/customXml" ds:itemID="{3751C05B-5004-4DF9-8283-71C7FBB30074}"/>
</file>

<file path=customXml/itemProps2.xml><?xml version="1.0" encoding="utf-8"?>
<ds:datastoreItem xmlns:ds="http://schemas.openxmlformats.org/officeDocument/2006/customXml" ds:itemID="{C9C170E5-6D31-4C23-AAE0-802EE9EA8228}"/>
</file>

<file path=customXml/itemProps3.xml><?xml version="1.0" encoding="utf-8"?>
<ds:datastoreItem xmlns:ds="http://schemas.openxmlformats.org/officeDocument/2006/customXml" ds:itemID="{A68FDF9B-7493-4E95-8261-3D0C8D93BA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10</vt:i4>
      </vt:variant>
    </vt:vector>
  </HeadingPairs>
  <TitlesOfParts>
    <vt:vector size="10" baseType="lpstr">
      <vt:lpstr>Indtægter fodbold</vt:lpstr>
      <vt:lpstr>Forside</vt:lpstr>
      <vt:lpstr> Anlægsbudget fodbold</vt:lpstr>
      <vt:lpstr>Driftbudget fodbold</vt:lpstr>
      <vt:lpstr>Indtægter golf</vt:lpstr>
      <vt:lpstr>Indtægter fodbold A</vt:lpstr>
      <vt:lpstr>Indtægt koncepter</vt:lpstr>
      <vt:lpstr>Investering Golfcenter</vt:lpstr>
      <vt:lpstr>Fodboldstævner arr.</vt:lpstr>
      <vt:lpstr>Budget naturhytter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UKF-09-06-2015 - Bilag 295.01 VS Budget - Budgetxlsx</dc:title>
  <dc:creator>Peter Nielsen</dc:creator>
  <cp:lastModifiedBy>Peter Nielsen</cp:lastModifiedBy>
  <cp:lastPrinted>2014-12-30T10:00:08Z</cp:lastPrinted>
  <dcterms:created xsi:type="dcterms:W3CDTF">2014-12-07T13:27:36Z</dcterms:created>
  <dcterms:modified xsi:type="dcterms:W3CDTF">2015-05-04T16:38:31Z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